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&amp;D\Producten\01. Wandroosters\WGC\Selection_tools\"/>
    </mc:Choice>
  </mc:AlternateContent>
  <bookViews>
    <workbookView xWindow="0" yWindow="0" windowWidth="24000" windowHeight="9735"/>
  </bookViews>
  <sheets>
    <sheet name="SelectionData" sheetId="2" r:id="rId1"/>
    <sheet name="TechData" sheetId="1" state="hidden" r:id="rId2"/>
    <sheet name="IntermediateCalcul" sheetId="3" state="hidden" r:id="rId3"/>
    <sheet name="units" sheetId="4" state="hidden" r:id="rId4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1" i="2"/>
  <c r="B9" i="2"/>
  <c r="I8" i="2" l="1"/>
  <c r="I14" i="2" s="1"/>
  <c r="I9" i="2"/>
  <c r="I10" i="2"/>
  <c r="I11" i="2"/>
  <c r="I12" i="2"/>
  <c r="I13" i="2"/>
  <c r="I16" i="2" l="1"/>
  <c r="I15" i="2"/>
  <c r="I21" i="2" l="1"/>
  <c r="I25" i="2"/>
  <c r="I22" i="2"/>
  <c r="I26" i="2"/>
  <c r="I23" i="2"/>
  <c r="I20" i="2"/>
  <c r="I24" i="2"/>
  <c r="B3" i="2" l="1"/>
  <c r="B16" i="2" s="1"/>
  <c r="B15" i="2" l="1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D8" i="2"/>
  <c r="E8" i="2"/>
  <c r="F8" i="2"/>
  <c r="G8" i="2"/>
  <c r="H8" i="2"/>
  <c r="C8" i="2"/>
  <c r="C13" i="2" s="1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H27" i="3" l="1"/>
  <c r="H25" i="3"/>
  <c r="H26" i="3"/>
  <c r="H24" i="3"/>
  <c r="H28" i="3"/>
  <c r="H29" i="3"/>
  <c r="B26" i="3"/>
  <c r="B24" i="3"/>
  <c r="B25" i="3"/>
  <c r="B27" i="3"/>
  <c r="G27" i="3"/>
  <c r="G24" i="3"/>
  <c r="G26" i="3"/>
  <c r="G25" i="3"/>
  <c r="G28" i="3"/>
  <c r="G29" i="3"/>
  <c r="F27" i="3"/>
  <c r="F25" i="3"/>
  <c r="F26" i="3"/>
  <c r="F24" i="3"/>
  <c r="B28" i="3"/>
  <c r="B29" i="3"/>
  <c r="F28" i="3"/>
  <c r="F29" i="3"/>
  <c r="J26" i="3"/>
  <c r="J25" i="3"/>
  <c r="J27" i="3"/>
  <c r="J24" i="3"/>
  <c r="J28" i="3"/>
  <c r="J29" i="3"/>
  <c r="I24" i="3"/>
  <c r="I27" i="3"/>
  <c r="I25" i="3"/>
  <c r="I26" i="3"/>
  <c r="I28" i="3"/>
  <c r="I29" i="3"/>
  <c r="K25" i="3"/>
  <c r="K27" i="3"/>
  <c r="K26" i="3"/>
  <c r="K24" i="3"/>
  <c r="K28" i="3"/>
  <c r="K29" i="3"/>
  <c r="G16" i="2"/>
  <c r="G15" i="2"/>
  <c r="F15" i="2"/>
  <c r="F16" i="2"/>
  <c r="C15" i="2"/>
  <c r="C16" i="2"/>
  <c r="E15" i="2"/>
  <c r="E16" i="2"/>
  <c r="H15" i="2"/>
  <c r="H16" i="2"/>
  <c r="D15" i="2"/>
  <c r="D16" i="2"/>
  <c r="G14" i="2"/>
  <c r="G13" i="2"/>
  <c r="H14" i="2"/>
  <c r="D25" i="3"/>
  <c r="D24" i="3"/>
  <c r="D27" i="3"/>
  <c r="D26" i="3"/>
  <c r="D28" i="3"/>
  <c r="D29" i="3"/>
  <c r="C24" i="3"/>
  <c r="C27" i="3"/>
  <c r="C26" i="3"/>
  <c r="C25" i="3"/>
  <c r="C28" i="3"/>
  <c r="C29" i="3"/>
  <c r="D14" i="2"/>
  <c r="F14" i="2"/>
  <c r="C14" i="2"/>
  <c r="E14" i="2"/>
  <c r="E29" i="3"/>
  <c r="E26" i="3"/>
  <c r="E24" i="3"/>
  <c r="E27" i="3"/>
  <c r="E28" i="3"/>
  <c r="E25" i="3"/>
  <c r="F13" i="2"/>
  <c r="E13" i="2"/>
  <c r="H13" i="2"/>
  <c r="D13" i="2"/>
  <c r="E23" i="2" l="1"/>
  <c r="G24" i="2"/>
  <c r="H20" i="2"/>
  <c r="E25" i="2"/>
  <c r="H24" i="2"/>
  <c r="H22" i="2"/>
  <c r="H23" i="2"/>
  <c r="G22" i="2"/>
  <c r="F21" i="2"/>
  <c r="F22" i="2"/>
  <c r="F23" i="2"/>
  <c r="G23" i="2"/>
  <c r="F25" i="2"/>
  <c r="H21" i="2"/>
  <c r="G21" i="2"/>
  <c r="G20" i="2"/>
  <c r="F24" i="2"/>
  <c r="F26" i="2"/>
  <c r="H26" i="2"/>
  <c r="G26" i="2"/>
  <c r="F20" i="2"/>
  <c r="H25" i="2"/>
  <c r="G25" i="2"/>
  <c r="E21" i="2"/>
  <c r="E22" i="2"/>
  <c r="D24" i="2"/>
  <c r="E24" i="2"/>
  <c r="E20" i="2"/>
  <c r="E26" i="2"/>
  <c r="C25" i="2"/>
  <c r="C21" i="2"/>
  <c r="D26" i="2"/>
  <c r="D20" i="2"/>
  <c r="D25" i="2"/>
  <c r="D23" i="2"/>
  <c r="D21" i="2"/>
  <c r="D22" i="2"/>
  <c r="C20" i="2"/>
  <c r="C22" i="2"/>
  <c r="C24" i="2"/>
  <c r="C26" i="2"/>
  <c r="C23" i="2"/>
</calcChain>
</file>

<file path=xl/sharedStrings.xml><?xml version="1.0" encoding="utf-8"?>
<sst xmlns="http://schemas.openxmlformats.org/spreadsheetml/2006/main" count="109" uniqueCount="62">
  <si>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</si>
  <si>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</si>
  <si>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</si>
  <si>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</si>
  <si>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</si>
  <si>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</si>
  <si>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</si>
  <si>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</si>
  <si>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</si>
  <si>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</si>
  <si>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</si>
  <si>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[m³/h]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</si>
  <si>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</si>
  <si>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</si>
  <si>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</si>
  <si>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</si>
  <si>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</si>
  <si>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</si>
  <si>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</si>
  <si>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</si>
  <si>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</si>
  <si>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</si>
  <si>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</si>
  <si>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</si>
  <si>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</si>
  <si>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</si>
  <si>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</si>
  <si>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</si>
  <si>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</si>
  <si>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</si>
  <si>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</si>
  <si>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</si>
  <si>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</si>
  <si>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</si>
  <si>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</si>
  <si>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</si>
  <si>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</si>
  <si>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</si>
  <si>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</si>
  <si>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</si>
  <si>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</si>
  <si>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</si>
  <si>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</si>
  <si>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</si>
  <si>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</si>
  <si>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</si>
  <si>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</si>
  <si>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</si>
  <si>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</si>
  <si>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</si>
  <si>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</si>
  <si>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</si>
  <si>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</si>
  <si>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t>WGC</t>
  </si>
  <si>
    <t>supply</t>
  </si>
  <si>
    <t>exhaust</t>
  </si>
  <si>
    <t>Damper position</t>
  </si>
  <si>
    <t>Supply</t>
  </si>
  <si>
    <t>Exhaust</t>
  </si>
  <si>
    <t>Size ØN [mm]</t>
  </si>
  <si>
    <t>/</t>
  </si>
  <si>
    <t>Plastic side plenum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</si>
</sst>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3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8" fillId="0" borderId="6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0" fillId="0" borderId="0" xfId="0" applyFill="1" applyBorder="1"/>
    <xf numFmtId="165" fontId="9" fillId="0" borderId="6" xfId="0" applyNumberFormat="1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quotePrefix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161925</xdr:rowOff>
    </xdr:from>
    <xdr:to>
      <xdr:col>13</xdr:col>
      <xdr:colOff>252219</xdr:colOff>
      <xdr:row>4</xdr:row>
      <xdr:rowOff>95249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161925"/>
          <a:ext cx="3709794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6.5703125" customWidth="1"/>
    <col min="2" max="3" width="17" customWidth="1"/>
    <col min="4" max="4" width="13.5703125" hidden="1" customWidth="1"/>
    <col min="5" max="5" width="2.5703125" style="63" customWidth="1"/>
    <col min="6" max="6" width="17" customWidth="1"/>
    <col min="7" max="8" width="13.5703125" hidden="1" customWidth="1"/>
    <col min="9" max="9" width="13.140625" hidden="1" customWidth="1"/>
  </cols>
  <sheetData>
    <row r="1" spans="1:9" ht="21" x14ac:dyDescent="0.35">
      <c r="A1" s="6" t="s">
        <v>53</v>
      </c>
    </row>
    <row r="2" spans="1:9" s="44" customFormat="1" ht="12.75" x14ac:dyDescent="0.2">
      <c r="A2" s="42" t="s">
        <v>16</v>
      </c>
      <c r="B2" s="43" t="s">
        <v>11</v>
      </c>
      <c r="C2" s="50">
        <v>150</v>
      </c>
      <c r="E2" s="64"/>
    </row>
    <row r="3" spans="1:9" s="44" customFormat="1" ht="12.75" x14ac:dyDescent="0.2">
      <c r="A3" s="42" t="s">
        <v>50</v>
      </c>
      <c r="B3" s="43" t="str">
        <f>CONCATENATE("[",C4,"]")</f>
        <v>[dB(A)]</v>
      </c>
      <c r="C3" s="50">
        <v>8</v>
      </c>
      <c r="E3" s="64"/>
    </row>
    <row r="4" spans="1:9" s="44" customFormat="1" ht="12.75" x14ac:dyDescent="0.2">
      <c r="A4" s="42" t="s">
        <v>51</v>
      </c>
      <c r="B4" s="43"/>
      <c r="C4" s="50" t="s">
        <v>48</v>
      </c>
      <c r="E4" s="64"/>
    </row>
    <row r="5" spans="1:9" s="44" customFormat="1" ht="12.75" x14ac:dyDescent="0.2">
      <c r="A5" s="60"/>
      <c r="B5" s="61"/>
      <c r="C5" s="62"/>
      <c r="E5" s="65"/>
    </row>
    <row r="6" spans="1:9" s="44" customFormat="1" ht="12.75" x14ac:dyDescent="0.2">
      <c r="A6" s="60"/>
      <c r="B6" s="61"/>
      <c r="C6" s="62"/>
      <c r="E6" s="65"/>
    </row>
    <row r="7" spans="1:9" s="44" customFormat="1" ht="12.75" x14ac:dyDescent="0.2">
      <c r="C7" s="73"/>
      <c r="D7" s="28"/>
      <c r="E7" s="61"/>
      <c r="F7" s="73"/>
    </row>
    <row r="8" spans="1:9" s="44" customFormat="1" ht="12.75" x14ac:dyDescent="0.2">
      <c r="B8" s="45" t="s">
        <v>19</v>
      </c>
      <c r="C8" s="26" t="str">
        <f>IF(ISBLANK(TechData!D1),"",TechData!D1)</f>
        <v>WGC</v>
      </c>
      <c r="D8" s="26" t="str">
        <f>IF(ISBLANK(TechData!E1),"",TechData!E1)</f>
        <v/>
      </c>
      <c r="E8" s="66" t="str">
        <f>IF(ISBLANK(TechData!F1),"",TechData!F1)</f>
        <v/>
      </c>
      <c r="F8" s="27" t="str">
        <f>IF(ISBLANK(TechData!G1),"",TechData!G1)</f>
        <v>WGC</v>
      </c>
      <c r="G8" s="26" t="str">
        <f>IF(ISBLANK(TechData!H1),"",TechData!H1)</f>
        <v/>
      </c>
      <c r="H8" s="27" t="str">
        <f>IF(ISBLANK(TechData!I1),"",TechData!I1)</f>
        <v/>
      </c>
      <c r="I8" s="27" t="str">
        <f>IF(ISBLANK(TechData!J1),"",TechData!J1)</f>
        <v/>
      </c>
    </row>
    <row r="9" spans="1:9" s="44" customFormat="1" ht="12.75" x14ac:dyDescent="0.2">
      <c r="B9" s="45" t="str">
        <f>TechData!C2</f>
        <v>Size ØN [mm]</v>
      </c>
      <c r="C9" s="26">
        <f>IF(ISBLANK(TechData!D2),"",TechData!D2)</f>
        <v>125</v>
      </c>
      <c r="D9" s="26" t="str">
        <f>IF(ISBLANK(TechData!E2),"",TechData!E2)</f>
        <v/>
      </c>
      <c r="E9" s="66" t="str">
        <f>IF(ISBLANK(TechData!F2),"",TechData!F2)</f>
        <v/>
      </c>
      <c r="F9" s="27">
        <f>IF(ISBLANK(TechData!G2),"",TechData!G2)</f>
        <v>125</v>
      </c>
      <c r="G9" s="26" t="str">
        <f>IF(ISBLANK(TechData!H2),"",TechData!H2)</f>
        <v/>
      </c>
      <c r="H9" s="27" t="str">
        <f>IF(ISBLANK(TechData!I2),"",TechData!I2)</f>
        <v/>
      </c>
      <c r="I9" s="27" t="str">
        <f>IF(ISBLANK(TechData!J2),"",TechData!J2)</f>
        <v/>
      </c>
    </row>
    <row r="10" spans="1:9" s="44" customFormat="1" ht="12.75" hidden="1" x14ac:dyDescent="0.2">
      <c r="B10" s="45" t="str">
        <f>TechData!C3</f>
        <v>Damper position</v>
      </c>
      <c r="C10" s="26" t="str">
        <f>IF(ISBLANK(TechData!D3),"",TechData!D3)</f>
        <v>/</v>
      </c>
      <c r="D10" s="26" t="str">
        <f>IF(ISBLANK(TechData!E3),"",TechData!E3)</f>
        <v/>
      </c>
      <c r="E10" s="66" t="str">
        <f>IF(ISBLANK(TechData!F3),"",TechData!F3)</f>
        <v/>
      </c>
      <c r="F10" s="27" t="str">
        <f>IF(ISBLANK(TechData!G3),"",TechData!G3)</f>
        <v>/</v>
      </c>
      <c r="G10" s="26" t="str">
        <f>IF(ISBLANK(TechData!H3),"",TechData!H3)</f>
        <v/>
      </c>
      <c r="H10" s="27" t="str">
        <f>IF(ISBLANK(TechData!I3),"",TechData!I3)</f>
        <v/>
      </c>
      <c r="I10" s="27" t="str">
        <f>IF(ISBLANK(TechData!J3),"",TechData!J3)</f>
        <v/>
      </c>
    </row>
    <row r="11" spans="1:9" s="44" customFormat="1" ht="12.75" hidden="1" x14ac:dyDescent="0.2">
      <c r="B11" s="45" t="str">
        <f>TechData!C4</f>
        <v>Plastic side plenum</v>
      </c>
      <c r="C11" s="26" t="str">
        <f>IF(ISBLANK(TechData!D4),"",TechData!D4)</f>
        <v>/</v>
      </c>
      <c r="D11" s="26" t="str">
        <f>IF(ISBLANK(TechData!E4),"",TechData!E4)</f>
        <v/>
      </c>
      <c r="E11" s="66" t="str">
        <f>IF(ISBLANK(TechData!F4),"",TechData!F4)</f>
        <v/>
      </c>
      <c r="F11" s="27" t="str">
        <f>IF(ISBLANK(TechData!G4),"",TechData!G4)</f>
        <v>/</v>
      </c>
      <c r="G11" s="26" t="str">
        <f>IF(ISBLANK(TechData!H4),"",TechData!H4)</f>
        <v/>
      </c>
      <c r="H11" s="27" t="str">
        <f>IF(ISBLANK(TechData!I4),"",TechData!I4)</f>
        <v/>
      </c>
      <c r="I11" s="27" t="str">
        <f>IF(ISBLANK(TechData!J4),"",TechData!J4)</f>
        <v/>
      </c>
    </row>
    <row r="12" spans="1:9" s="44" customFormat="1" ht="12.75" x14ac:dyDescent="0.2">
      <c r="B12" s="45"/>
      <c r="C12" s="26" t="str">
        <f>IF(ISBLANK(TechData!D5),"",TechData!D5)</f>
        <v>Supply</v>
      </c>
      <c r="D12" s="26" t="str">
        <f>IF(ISBLANK(TechData!E5),"",TechData!E5)</f>
        <v/>
      </c>
      <c r="E12" s="66" t="str">
        <f>IF(ISBLANK(TechData!F5),"",TechData!F5)</f>
        <v/>
      </c>
      <c r="F12" s="27" t="str">
        <f>IF(ISBLANK(TechData!G5),"",TechData!G5)</f>
        <v>Exhaust</v>
      </c>
      <c r="G12" s="26" t="str">
        <f>IF(ISBLANK(TechData!H5),"",TechData!H5)</f>
        <v/>
      </c>
      <c r="H12" s="27" t="str">
        <f>IF(ISBLANK(TechData!I5),"",TechData!I5)</f>
        <v/>
      </c>
      <c r="I12" s="27" t="str">
        <f>IF(ISBLANK(TechData!J5),"",TechData!J5)</f>
        <v/>
      </c>
    </row>
    <row r="13" spans="1:9" s="44" customFormat="1" ht="14.25" x14ac:dyDescent="0.25">
      <c r="A13" s="46" t="s">
        <v>44</v>
      </c>
      <c r="B13" s="43" t="s">
        <v>12</v>
      </c>
      <c r="C13" s="47">
        <f>IF(C8="","",IF(ISBLANK(TechData!D11),"-",IF((SelectionData!$C$2/TechData!D11)^(1/TechData!D12)&lt;1,"&lt;1",(SelectionData!$C$2/TechData!D11)^(1/TechData!D12))))</f>
        <v>128.31812873476389</v>
      </c>
      <c r="D13" s="47" t="str">
        <f>IF(D8="","",IF(ISBLANK(TechData!E11),"-",IF((SelectionData!$C$2/TechData!E11)^(1/TechData!E12)&lt;1,"&lt;1",(SelectionData!$C$2/TechData!E11)^(1/TechData!E12))))</f>
        <v/>
      </c>
      <c r="E13" s="67" t="str">
        <f>IF(E8="","",IF(ISBLANK(TechData!F11),"-",IF((SelectionData!$C$2/TechData!F11)^(1/TechData!F12)&lt;1,"&lt;1",(SelectionData!$C$2/TechData!F11)^(1/TechData!F12))))</f>
        <v/>
      </c>
      <c r="F13" s="47">
        <f>IF(F8="","",IF(ISBLANK(TechData!G11),"-",IF((SelectionData!$C$2/TechData!G11)^(1/TechData!G12)&lt;1,"&lt;1",(SelectionData!$C$2/TechData!G11)^(1/TechData!G12))))</f>
        <v>112.64898234186315</v>
      </c>
      <c r="G13" s="47" t="str">
        <f>IF(G8="","",IF(ISBLANK(TechData!H11),"-",IF((SelectionData!$C$2/TechData!H11)^(1/TechData!H12)&lt;1,"&lt;1",(SelectionData!$C$2/TechData!H11)^(1/TechData!H12))))</f>
        <v/>
      </c>
      <c r="H13" s="47" t="str">
        <f>IF(H8="","",IF(ISBLANK(TechData!I11),"-",IF((SelectionData!$C$2/TechData!I11)^(1/TechData!I12)&lt;1,"&lt;1",(SelectionData!$C$2/TechData!I11)^(1/TechData!I12))))</f>
        <v/>
      </c>
      <c r="I13" s="47" t="str">
        <f>IF(I8="","",IF(ISBLANK(TechData!J11),"-",IF((SelectionData!$C$2/TechData!J11)^(1/TechData!J12)&lt;1,"&lt;1",(SelectionData!$C$2/TechData!J11)^(1/TechData!J12))))</f>
        <v/>
      </c>
    </row>
    <row r="14" spans="1:9" s="44" customFormat="1" ht="14.25" x14ac:dyDescent="0.25">
      <c r="A14" s="46" t="s">
        <v>45</v>
      </c>
      <c r="B14" s="43" t="s">
        <v>12</v>
      </c>
      <c r="C14" s="47">
        <f>IF(C8="","",IF(ISBLANK(TechData!D11),"-",IF((SelectionData!$C$2/TechData!D11)^(1/TechData!D12)+0.5*1.2*($C$2/3600/TechData!D13)^2&lt;1,"&lt;1",(SelectionData!$C$2/TechData!D11)^(1/TechData!D12)+0.5*1.2*($C$2/3600/TechData!D13)^2)))</f>
        <v>135.23498820474748</v>
      </c>
      <c r="D14" s="47" t="str">
        <f>IF(D8="","",IF(ISBLANK(TechData!E11),"-",IF((SelectionData!$C$2/TechData!E11)^(1/TechData!E12)+0.5*1.2*($C$2/3600/TechData!E13)^2&lt;1,"&lt;1",(SelectionData!$C$2/TechData!E11)^(1/TechData!E12)+0.5*1.2*($C$2/3600/TechData!E13)^2)))</f>
        <v/>
      </c>
      <c r="E14" s="67" t="str">
        <f>IF(E8="","",IF(ISBLANK(TechData!F11),"-",IF((SelectionData!$C$2/TechData!F11)^(1/TechData!F12)+0.5*1.2*($C$2/3600/TechData!F13)^2&lt;1,"&lt;1",(SelectionData!$C$2/TechData!F11)^(1/TechData!F12)+0.5*1.2*($C$2/3600/TechData!F13)^2)))</f>
        <v/>
      </c>
      <c r="F14" s="47">
        <f>IF(F8="","",IF(ISBLANK(TechData!G11),"-",IF((SelectionData!$C$2/TechData!G11)^(1/TechData!G12)+0.5*1.2*($C$2/3600/TechData!G13)^2&lt;1,"&lt;1",(SelectionData!$C$2/TechData!G11)^(1/TechData!G12)+0.5*1.2*($C$2/3600/TechData!G13)^2)))</f>
        <v>119.56584181184674</v>
      </c>
      <c r="G14" s="47" t="str">
        <f>IF(G8="","",IF(ISBLANK(TechData!H11),"-",IF((SelectionData!$C$2/TechData!H11)^(1/TechData!H12)+0.5*1.2*($C$2/3600/TechData!H13)^2&lt;1,"&lt;1",(SelectionData!$C$2/TechData!H11)^(1/TechData!H12)+0.5*1.2*($C$2/3600/TechData!H13)^2)))</f>
        <v/>
      </c>
      <c r="H14" s="47" t="str">
        <f>IF(H8="","",IF(ISBLANK(TechData!I11),"-",IF((SelectionData!$C$2/TechData!I11)^(1/TechData!I12)+0.5*1.2*($C$2/3600/TechData!I13)^2&lt;1,"&lt;1",(SelectionData!$C$2/TechData!I11)^(1/TechData!I12)+0.5*1.2*($C$2/3600/TechData!I13)^2)))</f>
        <v/>
      </c>
      <c r="I14" s="47" t="str">
        <f>IF(I8="","",IF(ISBLANK(TechData!J11),"-",IF((SelectionData!$C$2/TechData!J11)^(1/TechData!J12)+0.5*1.2*($C$2/3600/TechData!J13)^2&lt;1,"&lt;1",(SelectionData!$C$2/TechData!J11)^(1/TechData!J12)+0.5*1.2*($C$2/3600/TechData!J13)^2)))</f>
        <v/>
      </c>
    </row>
    <row r="15" spans="1:9" s="44" customFormat="1" ht="14.25" x14ac:dyDescent="0.25">
      <c r="A15" s="46" t="s">
        <v>46</v>
      </c>
      <c r="B15" s="43" t="str">
        <f>B3</f>
        <v>[dB(A)]</v>
      </c>
      <c r="C15" s="47">
        <f>IF($C$4="NR",IF(C8="","",IF(ISBLANK(TechData!D30),"-",IF(TechData!D30*LN(SelectionData!$C$2)+TechData!D31&lt;15,"&lt;15",IF(TechData!D30*LN(SelectionData!$C$2)+TechData!D31&gt;50,"&gt;50",TechData!D30*LN(SelectionData!$C$2)+TechData!D31)))),IF(C8="","",IF(ISBLANK(TechData!D33),"-",IF(TechData!D33*LN(SelectionData!$C$2)+TechData!D34&lt;20,"&lt;20",IF(TechData!D33*LN(SelectionData!$C$2)+TechData!D34&gt;55,"&gt;55",TechData!D33*LN(SelectionData!$C$2)+TechData!D34)))))</f>
        <v>39.394502914761034</v>
      </c>
      <c r="D15" s="47" t="str">
        <f>IF($C$4="NR",IF(D8="","",IF(ISBLANK(TechData!E30),"-",IF(TechData!E30*LN(SelectionData!$C$2)+TechData!E31&lt;15,"&lt;15",IF(TechData!E30*LN(SelectionData!$C$2)+TechData!E31&gt;50,"&gt;50",TechData!E30*LN(SelectionData!$C$2)+TechData!E31)))),IF(D8="","",IF(ISBLANK(TechData!E33),"-",IF(TechData!E33*LN(SelectionData!$C$2)+TechData!E34&lt;20,"&lt;20",IF(TechData!E33*LN(SelectionData!$C$2)+TechData!E34&gt;55,"&gt;55",TechData!E33*LN(SelectionData!$C$2)+TechData!E34)))))</f>
        <v/>
      </c>
      <c r="E15" s="67" t="str">
        <f>IF($C$4="NR",IF(E8="","",IF(ISBLANK(TechData!F30),"-",IF(TechData!F30*LN(SelectionData!$C$2)+TechData!F31&lt;15,"&lt;15",IF(TechData!F30*LN(SelectionData!$C$2)+TechData!F31&gt;50,"&gt;50",TechData!F30*LN(SelectionData!$C$2)+TechData!F31)))),IF(E8="","",IF(ISBLANK(TechData!F33),"-",IF(TechData!F33*LN(SelectionData!$C$2)+TechData!F34&lt;20,"&lt;20",IF(TechData!F33*LN(SelectionData!$C$2)+TechData!F34&gt;55,"&gt;55",TechData!F33*LN(SelectionData!$C$2)+TechData!F34)))))</f>
        <v/>
      </c>
      <c r="F15" s="47">
        <f>IF($C$4="NR",IF(F8="","",IF(ISBLANK(TechData!G30),"-",IF(TechData!G30*LN(SelectionData!$C$2)+TechData!G31&lt;15,"&lt;15",IF(TechData!G30*LN(SelectionData!$C$2)+TechData!G31&gt;50,"&gt;50",TechData!G30*LN(SelectionData!$C$2)+TechData!G31)))),IF(F8="","",IF(ISBLANK(TechData!G33),"-",IF(TechData!G33*LN(SelectionData!$C$2)+TechData!G34&lt;20,"&lt;20",IF(TechData!G33*LN(SelectionData!$C$2)+TechData!G34&gt;55,"&gt;55",TechData!G33*LN(SelectionData!$C$2)+TechData!G34)))))</f>
        <v>40.257086021484781</v>
      </c>
      <c r="G15" s="47" t="str">
        <f>IF($C$4="NR",IF(G8="","",IF(ISBLANK(TechData!H30),"-",IF(TechData!H30*LN(SelectionData!$C$2)+TechData!H31&lt;15,"&lt;15",IF(TechData!H30*LN(SelectionData!$C$2)+TechData!H31&gt;50,"&gt;50",TechData!H30*LN(SelectionData!$C$2)+TechData!H31)))),IF(G8="","",IF(ISBLANK(TechData!H33),"-",IF(TechData!H33*LN(SelectionData!$C$2)+TechData!H34&lt;20,"&lt;20",IF(TechData!H33*LN(SelectionData!$C$2)+TechData!H34&gt;55,"&gt;55",TechData!H33*LN(SelectionData!$C$2)+TechData!H34)))))</f>
        <v/>
      </c>
      <c r="H15" s="47" t="str">
        <f>IF($C$4="NR",IF(H8="","",IF(ISBLANK(TechData!I30),"-",IF(TechData!I30*LN(SelectionData!$C$2)+TechData!I31&lt;15,"&lt;15",IF(TechData!I30*LN(SelectionData!$C$2)+TechData!I31&gt;50,"&gt;50",TechData!I30*LN(SelectionData!$C$2)+TechData!I31)))),IF(H8="","",IF(ISBLANK(TechData!I33),"-",IF(TechData!I33*LN(SelectionData!$C$2)+TechData!I34&lt;20,"&lt;20",IF(TechData!I33*LN(SelectionData!$C$2)+TechData!I34&gt;55,"&gt;55",TechData!I33*LN(SelectionData!$C$2)+TechData!I34)))))</f>
        <v/>
      </c>
      <c r="I15" s="47" t="str">
        <f>IF($C$4="NR",IF(I8="","",IF(ISBLANK(TechData!J30),"-",IF(TechData!J30*LN(SelectionData!$C$2)+TechData!J31&lt;15,"&lt;15",IF(TechData!J30*LN(SelectionData!$C$2)+TechData!J31&gt;50,"&gt;50",TechData!J30*LN(SelectionData!$C$2)+TechData!J31)))),IF(I8="","",IF(ISBLANK(TechData!J33),"-",IF(TechData!J33*LN(SelectionData!$C$2)+TechData!J34&lt;20,"&lt;20",IF(TechData!J33*LN(SelectionData!$C$2)+TechData!J34&gt;55,"&gt;55",TechData!J33*LN(SelectionData!$C$2)+TechData!J34)))))</f>
        <v/>
      </c>
    </row>
    <row r="16" spans="1:9" s="44" customFormat="1" ht="14.25" x14ac:dyDescent="0.25">
      <c r="A16" s="46" t="s">
        <v>52</v>
      </c>
      <c r="B16" s="43" t="str">
        <f>B3</f>
        <v>[dB(A)]</v>
      </c>
      <c r="C16" s="47">
        <f>IF($C$4="NR",IF(C8="","",IF(ISBLANK(TechData!D30),"-",IF(TechData!D30*LN(SelectionData!$C$2)+TechData!D31-$C$3&lt;15,"&lt;15",IF(TechData!D30*LN(SelectionData!$C$2)+TechData!D31-$C$3&gt;50,"&gt;50",TechData!D30*LN(SelectionData!$C$2)+TechData!D31-$C$3)))),IF(C8="","",IF(ISBLANK(TechData!D33),"-",IF(TechData!D33*LN(SelectionData!$C$2)+TechData!D34-$C$3&lt;20,"&lt;20",IF(TechData!D33*LN(SelectionData!$C$2)+TechData!D34-$C$3&gt;55,"&gt;55",TechData!D33*LN(SelectionData!$C$2)+TechData!D34-$C$3)))))</f>
        <v>31.394502914761034</v>
      </c>
      <c r="D16" s="47" t="str">
        <f>IF($C$4="NR",IF(D8="","",IF(ISBLANK(TechData!E30),"-",IF(TechData!E30*LN(SelectionData!$C$2)+TechData!E31-$C$3&lt;15,"&lt;15",IF(TechData!E30*LN(SelectionData!$C$2)+TechData!E31-$C$3&gt;50,"&gt;50",TechData!E30*LN(SelectionData!$C$2)+TechData!E31-$C$3)))),IF(D8="","",IF(ISBLANK(TechData!E33),"-",IF(TechData!E33*LN(SelectionData!$C$2)+TechData!E34-$C$3&lt;20,"&lt;20",IF(TechData!E33*LN(SelectionData!$C$2)+TechData!E34-$C$3&gt;55,"&gt;55",TechData!E33*LN(SelectionData!$C$2)+TechData!E34-$C$3)))))</f>
        <v/>
      </c>
      <c r="E16" s="67" t="str">
        <f>IF($C$4="NR",IF(E8="","",IF(ISBLANK(TechData!F30),"-",IF(TechData!F30*LN(SelectionData!$C$2)+TechData!F31-$C$3&lt;15,"&lt;15",IF(TechData!F30*LN(SelectionData!$C$2)+TechData!F31-$C$3&gt;50,"&gt;50",TechData!F30*LN(SelectionData!$C$2)+TechData!F31-$C$3)))),IF(E8="","",IF(ISBLANK(TechData!F33),"-",IF(TechData!F33*LN(SelectionData!$C$2)+TechData!F34-$C$3&lt;20,"&lt;20",IF(TechData!F33*LN(SelectionData!$C$2)+TechData!F34-$C$3&gt;55,"&gt;55",TechData!F33*LN(SelectionData!$C$2)+TechData!F34-$C$3)))))</f>
        <v/>
      </c>
      <c r="F16" s="47">
        <f>IF($C$4="NR",IF(F8="","",IF(ISBLANK(TechData!G30),"-",IF(TechData!G30*LN(SelectionData!$C$2)+TechData!G31-$C$3&lt;15,"&lt;15",IF(TechData!G30*LN(SelectionData!$C$2)+TechData!G31-$C$3&gt;50,"&gt;50",TechData!G30*LN(SelectionData!$C$2)+TechData!G31-$C$3)))),IF(F8="","",IF(ISBLANK(TechData!G33),"-",IF(TechData!G33*LN(SelectionData!$C$2)+TechData!G34-$C$3&lt;20,"&lt;20",IF(TechData!G33*LN(SelectionData!$C$2)+TechData!G34-$C$3&gt;55,"&gt;55",TechData!G33*LN(SelectionData!$C$2)+TechData!G34-$C$3)))))</f>
        <v>32.257086021484781</v>
      </c>
      <c r="G16" s="47" t="str">
        <f>IF($C$4="NR",IF(G8="","",IF(ISBLANK(TechData!H30),"-",IF(TechData!H30*LN(SelectionData!$C$2)+TechData!H31-$C$3&lt;15,"&lt;15",IF(TechData!H30*LN(SelectionData!$C$2)+TechData!H31-$C$3&gt;50,"&gt;50",TechData!H30*LN(SelectionData!$C$2)+TechData!H31-$C$3)))),IF(G8="","",IF(ISBLANK(TechData!H33),"-",IF(TechData!H33*LN(SelectionData!$C$2)+TechData!H34-$C$3&lt;20,"&lt;20",IF(TechData!H33*LN(SelectionData!$C$2)+TechData!H34-$C$3&gt;55,"&gt;55",TechData!H33*LN(SelectionData!$C$2)+TechData!H34-$C$3)))))</f>
        <v/>
      </c>
      <c r="H16" s="47" t="str">
        <f>IF($C$4="NR",IF(H8="","",IF(ISBLANK(TechData!I30),"-",IF(TechData!I30*LN(SelectionData!$C$2)+TechData!I31-$C$3&lt;15,"&lt;15",IF(TechData!I30*LN(SelectionData!$C$2)+TechData!I31-$C$3&gt;50,"&gt;50",TechData!I30*LN(SelectionData!$C$2)+TechData!I31-$C$3)))),IF(H8="","",IF(ISBLANK(TechData!I33),"-",IF(TechData!I33*LN(SelectionData!$C$2)+TechData!I34-$C$3&lt;20,"&lt;20",IF(TechData!I33*LN(SelectionData!$C$2)+TechData!I34-$C$3&gt;55,"&gt;55",TechData!I33*LN(SelectionData!$C$2)+TechData!I34-$C$3)))))</f>
        <v/>
      </c>
      <c r="I16" s="47" t="str">
        <f>IF($C$4="NR",IF(I8="","",IF(ISBLANK(TechData!J30),"-",IF(TechData!J30*LN(SelectionData!$C$2)+TechData!J31-$C$3&lt;15,"&lt;15",IF(TechData!J30*LN(SelectionData!$C$2)+TechData!J31-$C$3&gt;50,"&gt;50",TechData!J30*LN(SelectionData!$C$2)+TechData!J31-$C$3)))),IF(I8="","",IF(ISBLANK(TechData!J33),"-",IF(TechData!J33*LN(SelectionData!$C$2)+TechData!J34-$C$3&lt;20,"&lt;20",IF(TechData!J33*LN(SelectionData!$C$2)+TechData!J34-$C$3&gt;55,"&gt;55",TechData!J33*LN(SelectionData!$C$2)+TechData!J34-$C$3)))))</f>
        <v/>
      </c>
    </row>
    <row r="17" spans="1:9" s="44" customFormat="1" ht="12.75" x14ac:dyDescent="0.2">
      <c r="B17" s="28"/>
      <c r="E17" s="65"/>
    </row>
    <row r="18" spans="1:9" s="44" customFormat="1" ht="12.75" x14ac:dyDescent="0.2">
      <c r="A18" s="49" t="s">
        <v>13</v>
      </c>
      <c r="B18" s="28"/>
      <c r="E18" s="65"/>
    </row>
    <row r="19" spans="1:9" s="44" customFormat="1" ht="14.25" x14ac:dyDescent="0.25">
      <c r="B19" s="28"/>
      <c r="C19" s="72" t="s">
        <v>47</v>
      </c>
      <c r="D19" s="58"/>
      <c r="E19" s="68"/>
      <c r="F19" s="72" t="s">
        <v>47</v>
      </c>
      <c r="G19" s="58"/>
      <c r="H19" s="59"/>
      <c r="I19" s="59"/>
    </row>
    <row r="20" spans="1:9" s="44" customFormat="1" ht="12.75" x14ac:dyDescent="0.2">
      <c r="A20" s="42">
        <v>125</v>
      </c>
      <c r="B20" s="43" t="s">
        <v>14</v>
      </c>
      <c r="C20" s="48" t="str">
        <f>IF(C8="","",IF(AND(OR(ISNUMBER(C15),ISNUMBER(C16)),SUM(TechData!D36:D49)&lt;&gt;0),IF(TechData!D36*LN(SelectionData!$C$2)+TechData!D37&lt;=0,"&lt; BGL",TechData!D36*LN(SelectionData!$C$2)+TechData!D37),"-"))</f>
        <v>&lt; BGL</v>
      </c>
      <c r="D20" s="48" t="str">
        <f>IF(D8="","",IF(AND(OR(ISNUMBER(D15),ISNUMBER(D16)),SUM(TechData!E36:E49)&lt;&gt;0),IF(TechData!E36*LN(SelectionData!$C$2)+TechData!E37&lt;=0,"&lt; BGL",TechData!E36*LN(SelectionData!$C$2)+TechData!E37),"-"))</f>
        <v/>
      </c>
      <c r="E20" s="70" t="str">
        <f>IF(E8="","",IF(AND(OR(ISNUMBER(E15),ISNUMBER(E16)),SUM(TechData!F36:F49)&lt;&gt;0),IF(TechData!F36*LN(SelectionData!$C$2)+TechData!F37&lt;=0,"&lt; BGL",TechData!F36*LN(SelectionData!$C$2)+TechData!F37),"-"))</f>
        <v/>
      </c>
      <c r="F20" s="48">
        <f>IF(F8="","",IF(AND(OR(ISNUMBER(F15),ISNUMBER(F16)),SUM(TechData!G36:G49)&lt;&gt;0),IF(TechData!G36*LN(SelectionData!$C$2)+TechData!G37&lt;=0,"&lt; BGL",TechData!G36*LN(SelectionData!$C$2)+TechData!G37),"-"))</f>
        <v>40.181025319299323</v>
      </c>
      <c r="G20" s="71" t="str">
        <f>IF(G8="","",IF(AND(OR(ISNUMBER(G15),ISNUMBER(G16)),SUM(TechData!H36:H49)&lt;&gt;0),IF(TechData!H36*LN(SelectionData!$C$2)+TechData!H37&lt;=0,"&lt; BGL",TechData!H36*LN(SelectionData!$C$2)+TechData!H37),"-"))</f>
        <v/>
      </c>
      <c r="H20" s="48" t="str">
        <f>IF(H8="","",IF(AND(OR(ISNUMBER(H15),ISNUMBER(H16)),SUM(TechData!I36:I49)&lt;&gt;0),IF(TechData!I36*LN(SelectionData!$C$2)+TechData!I37&lt;=0,"&lt; BGL",TechData!I36*LN(SelectionData!$C$2)+TechData!I37),"-"))</f>
        <v/>
      </c>
      <c r="I20" s="48" t="str">
        <f>IF(I8="","",IF(AND(OR(ISNUMBER(I15),ISNUMBER(I16)),SUM(TechData!J36:J49)&lt;&gt;0),IF(TechData!J36*LN(SelectionData!$C$2)+TechData!J37&lt;=0,"&lt; BGL",TechData!J36*LN(SelectionData!$C$2)+TechData!J37),"-"))</f>
        <v/>
      </c>
    </row>
    <row r="21" spans="1:9" s="44" customFormat="1" ht="12.75" x14ac:dyDescent="0.2">
      <c r="A21" s="42">
        <v>250</v>
      </c>
      <c r="B21" s="43" t="s">
        <v>14</v>
      </c>
      <c r="C21" s="48">
        <f>IF(C8="","",IF(AND(OR(ISNUMBER(C15),ISNUMBER(C16)),SUM(TechData!D36:D49)&lt;&gt;0),IF(TechData!D38*LN(SelectionData!$C$2)+TechData!D39&lt;=0,"&lt; BGL",TechData!D38*LN(SelectionData!$C$2)+TechData!D39),"-"))</f>
        <v>30.950338403802576</v>
      </c>
      <c r="D21" s="48" t="str">
        <f>IF(D8="","",IF(AND(OR(ISNUMBER(D15),ISNUMBER(D16)),SUM(TechData!E36:E49)&lt;&gt;0),IF(TechData!E38*LN(SelectionData!$C$2)+TechData!E39&lt;=0,"&lt; BGL",TechData!E38*LN(SelectionData!$C$2)+TechData!E39),"-"))</f>
        <v/>
      </c>
      <c r="E21" s="70" t="str">
        <f>IF(E8="","",IF(AND(OR(ISNUMBER(E15),ISNUMBER(E16)),SUM(TechData!F36:F49)&lt;&gt;0),IF(TechData!F38*LN(SelectionData!$C$2)+TechData!F39&lt;=0,"&lt; BGL",TechData!F38*LN(SelectionData!$C$2)+TechData!F39),"-"))</f>
        <v/>
      </c>
      <c r="F21" s="48">
        <f>IF(F8="","",IF(AND(OR(ISNUMBER(F15),ISNUMBER(F16)),SUM(TechData!G36:G49)&lt;&gt;0),IF(TechData!G38*LN(SelectionData!$C$2)+TechData!G39&lt;=0,"&lt; BGL",TechData!G38*LN(SelectionData!$C$2)+TechData!G39),"-"))</f>
        <v>34.789364343818661</v>
      </c>
      <c r="G21" s="71" t="str">
        <f>IF(G8="","",IF(AND(OR(ISNUMBER(G15),ISNUMBER(G16)),SUM(TechData!H36:H49)&lt;&gt;0),IF(TechData!H38*LN(SelectionData!$C$2)+TechData!H39&lt;=0,"&lt; BGL",TechData!H38*LN(SelectionData!$C$2)+TechData!H39),"-"))</f>
        <v/>
      </c>
      <c r="H21" s="48" t="str">
        <f>IF(H8="","",IF(AND(OR(ISNUMBER(H15),ISNUMBER(H16)),SUM(TechData!I36:I49)&lt;&gt;0),IF(TechData!I38*LN(SelectionData!$C$2)+TechData!I39&lt;=0,"&lt; BGL",TechData!I38*LN(SelectionData!$C$2)+TechData!I39),"-"))</f>
        <v/>
      </c>
      <c r="I21" s="48" t="str">
        <f>IF(I8="","",IF(AND(OR(ISNUMBER(I15),ISNUMBER(I16)),SUM(TechData!J36:J49)&lt;&gt;0),IF(TechData!J38*LN(SelectionData!$C$2)+TechData!J39&lt;=0,"&lt; BGL",TechData!J38*LN(SelectionData!$C$2)+TechData!J39),"-"))</f>
        <v/>
      </c>
    </row>
    <row r="22" spans="1:9" s="44" customFormat="1" ht="12.75" x14ac:dyDescent="0.2">
      <c r="A22" s="42">
        <v>500</v>
      </c>
      <c r="B22" s="43" t="s">
        <v>14</v>
      </c>
      <c r="C22" s="48">
        <f>IF(C8="","",IF(AND(OR(ISNUMBER(C15),ISNUMBER(C16)),SUM(TechData!D36:D49)&lt;&gt;0),IF(TechData!D40*LN(SelectionData!$C$2)+TechData!D41&lt;=0,"&lt; BGL",TechData!D40*LN(SelectionData!$C$2)+TechData!D41),"-"))</f>
        <v>33.305681523500098</v>
      </c>
      <c r="D22" s="48" t="str">
        <f>IF(D8="","",IF(AND(OR(ISNUMBER(D15),ISNUMBER(D16)),SUM(TechData!E36:E49)&lt;&gt;0),IF(TechData!E40*LN(SelectionData!$C$2)+TechData!E41&lt;=0,"&lt; BGL",TechData!E40*LN(SelectionData!$C$2)+TechData!E41),"-"))</f>
        <v/>
      </c>
      <c r="E22" s="70" t="str">
        <f>IF(E8="","",IF(AND(OR(ISNUMBER(E15),ISNUMBER(E16)),SUM(TechData!F36:F49)&lt;&gt;0),IF(TechData!F40*LN(SelectionData!$C$2)+TechData!F41&lt;=0,"&lt; BGL",TechData!F40*LN(SelectionData!$C$2)+TechData!F41),"-"))</f>
        <v/>
      </c>
      <c r="F22" s="48">
        <f>IF(F8="","",IF(AND(OR(ISNUMBER(F15),ISNUMBER(F16)),SUM(TechData!G36:G49)&lt;&gt;0),IF(TechData!G40*LN(SelectionData!$C$2)+TechData!G41&lt;=0,"&lt; BGL",TechData!G40*LN(SelectionData!$C$2)+TechData!G41),"-"))</f>
        <v>32.024606338345421</v>
      </c>
      <c r="G22" s="71" t="str">
        <f>IF(G8="","",IF(AND(OR(ISNUMBER(G15),ISNUMBER(G16)),SUM(TechData!H36:H49)&lt;&gt;0),IF(TechData!H40*LN(SelectionData!$C$2)+TechData!H41&lt;=0,"&lt; BGL",TechData!H40*LN(SelectionData!$C$2)+TechData!H41),"-"))</f>
        <v/>
      </c>
      <c r="H22" s="48" t="str">
        <f>IF(H8="","",IF(AND(OR(ISNUMBER(H15),ISNUMBER(H16)),SUM(TechData!I36:I49)&lt;&gt;0),IF(TechData!I40*LN(SelectionData!$C$2)+TechData!I41&lt;=0,"&lt; BGL",TechData!I40*LN(SelectionData!$C$2)+TechData!I41),"-"))</f>
        <v/>
      </c>
      <c r="I22" s="48" t="str">
        <f>IF(I8="","",IF(AND(OR(ISNUMBER(I15),ISNUMBER(I16)),SUM(TechData!J36:J49)&lt;&gt;0),IF(TechData!J40*LN(SelectionData!$C$2)+TechData!J41&lt;=0,"&lt; BGL",TechData!J40*LN(SelectionData!$C$2)+TechData!J41),"-"))</f>
        <v/>
      </c>
    </row>
    <row r="23" spans="1:9" s="44" customFormat="1" ht="12.75" x14ac:dyDescent="0.2">
      <c r="A23" s="42">
        <v>1000</v>
      </c>
      <c r="B23" s="43" t="s">
        <v>14</v>
      </c>
      <c r="C23" s="48">
        <f>IF(C8="","",IF(AND(OR(ISNUMBER(C15),ISNUMBER(C16)),SUM(TechData!D36:D49)&lt;&gt;0),IF(TechData!D42*LN(SelectionData!$C$2)+TechData!D43&lt;=0,"&lt; BGL",TechData!D42*LN(SelectionData!$C$2)+TechData!D43),"-"))</f>
        <v>34.076224174094619</v>
      </c>
      <c r="D23" s="48" t="str">
        <f>IF(D8="","",IF(AND(OR(ISNUMBER(D15),ISNUMBER(D16)),SUM(TechData!E36:E49)&lt;&gt;0),IF(TechData!E42*LN(SelectionData!$C$2)+TechData!E43&lt;=0,"&lt; BGL",TechData!E42*LN(SelectionData!$C$2)+TechData!E43),"-"))</f>
        <v/>
      </c>
      <c r="E23" s="70" t="str">
        <f>IF(E8="","",IF(AND(OR(ISNUMBER(E15),ISNUMBER(E16)),SUM(TechData!F36:F49)&lt;&gt;0),IF(TechData!F42*LN(SelectionData!$C$2)+TechData!F43&lt;=0,"&lt; BGL",TechData!F42*LN(SelectionData!$C$2)+TechData!F43),"-"))</f>
        <v/>
      </c>
      <c r="F23" s="48">
        <f>IF(F8="","",IF(AND(OR(ISNUMBER(F15),ISNUMBER(F16)),SUM(TechData!G36:G49)&lt;&gt;0),IF(TechData!G42*LN(SelectionData!$C$2)+TechData!G43&lt;=0,"&lt; BGL",TechData!G42*LN(SelectionData!$C$2)+TechData!G43),"-"))</f>
        <v>33.478238370393257</v>
      </c>
      <c r="G23" s="71" t="str">
        <f>IF(G8="","",IF(AND(OR(ISNUMBER(G15),ISNUMBER(G16)),SUM(TechData!H36:H49)&lt;&gt;0),IF(TechData!H42*LN(SelectionData!$C$2)+TechData!H43&lt;=0,"&lt; BGL",TechData!H42*LN(SelectionData!$C$2)+TechData!H43),"-"))</f>
        <v/>
      </c>
      <c r="H23" s="48" t="str">
        <f>IF(H8="","",IF(AND(OR(ISNUMBER(H15),ISNUMBER(H16)),SUM(TechData!I36:I49)&lt;&gt;0),IF(TechData!I42*LN(SelectionData!$C$2)+TechData!I43&lt;=0,"&lt; BGL",TechData!I42*LN(SelectionData!$C$2)+TechData!I43),"-"))</f>
        <v/>
      </c>
      <c r="I23" s="48" t="str">
        <f>IF(I8="","",IF(AND(OR(ISNUMBER(I15),ISNUMBER(I16)),SUM(TechData!J36:J49)&lt;&gt;0),IF(TechData!J42*LN(SelectionData!$C$2)+TechData!J43&lt;=0,"&lt; BGL",TechData!J42*LN(SelectionData!$C$2)+TechData!J43),"-"))</f>
        <v/>
      </c>
    </row>
    <row r="24" spans="1:9" s="44" customFormat="1" ht="12.75" x14ac:dyDescent="0.2">
      <c r="A24" s="42">
        <v>2000</v>
      </c>
      <c r="B24" s="43" t="s">
        <v>14</v>
      </c>
      <c r="C24" s="48">
        <f>IF(C8="","",IF(AND(OR(ISNUMBER(C15),ISNUMBER(C16)),SUM(TechData!D36:D49)&lt;&gt;0),IF(TechData!D44*LN(SelectionData!$C$2)+TechData!D45&lt;=0,"&lt; BGL",TechData!D44*LN(SelectionData!$C$2)+TechData!D45),"-"))</f>
        <v>32.973887916007754</v>
      </c>
      <c r="D24" s="48" t="str">
        <f>IF(D8="","",IF(AND(OR(ISNUMBER(D15),ISNUMBER(D16)),SUM(TechData!E36:E49)&lt;&gt;0),IF(TechData!E44*LN(SelectionData!$C$2)+TechData!E45&lt;=0,"&lt; BGL",TechData!E44*LN(SelectionData!$C$2)+TechData!E45),"-"))</f>
        <v/>
      </c>
      <c r="E24" s="70" t="str">
        <f>IF(E8="","",IF(AND(OR(ISNUMBER(E15),ISNUMBER(E16)),SUM(TechData!F36:F49)&lt;&gt;0),IF(TechData!F44*LN(SelectionData!$C$2)+TechData!F45&lt;=0,"&lt; BGL",TechData!F44*LN(SelectionData!$C$2)+TechData!F45),"-"))</f>
        <v/>
      </c>
      <c r="F24" s="48">
        <f>IF(F8="","",IF(AND(OR(ISNUMBER(F15),ISNUMBER(F16)),SUM(TechData!G36:G49)&lt;&gt;0),IF(TechData!G44*LN(SelectionData!$C$2)+TechData!G45&lt;=0,"&lt; BGL",TechData!G44*LN(SelectionData!$C$2)+TechData!G45),"-"))</f>
        <v>33.079743645201503</v>
      </c>
      <c r="G24" s="71" t="str">
        <f>IF(G8="","",IF(AND(OR(ISNUMBER(G15),ISNUMBER(G16)),SUM(TechData!H36:H49)&lt;&gt;0),IF(TechData!H44*LN(SelectionData!$C$2)+TechData!H45&lt;=0,"&lt; BGL",TechData!H44*LN(SelectionData!$C$2)+TechData!H45),"-"))</f>
        <v/>
      </c>
      <c r="H24" s="48" t="str">
        <f>IF(H8="","",IF(AND(OR(ISNUMBER(H15),ISNUMBER(H16)),SUM(TechData!I36:I49)&lt;&gt;0),IF(TechData!I44*LN(SelectionData!$C$2)+TechData!I45&lt;=0,"&lt; BGL",TechData!I44*LN(SelectionData!$C$2)+TechData!I45),"-"))</f>
        <v/>
      </c>
      <c r="I24" s="48" t="str">
        <f>IF(I8="","",IF(AND(OR(ISNUMBER(I15),ISNUMBER(I16)),SUM(TechData!J36:J49)&lt;&gt;0),IF(TechData!J44*LN(SelectionData!$C$2)+TechData!J45&lt;=0,"&lt; BGL",TechData!J44*LN(SelectionData!$C$2)+TechData!J45),"-"))</f>
        <v/>
      </c>
    </row>
    <row r="25" spans="1:9" s="44" customFormat="1" ht="12.75" x14ac:dyDescent="0.2">
      <c r="A25" s="42">
        <v>4000</v>
      </c>
      <c r="B25" s="43" t="s">
        <v>14</v>
      </c>
      <c r="C25" s="48">
        <f>IF(C8="","",IF(AND(OR(ISNUMBER(C15),ISNUMBER(C16)),SUM(TechData!D36:D49)&lt;&gt;0),IF(TechData!D46*LN(SelectionData!$C$2)+TechData!D47&lt;=0,"&lt; BGL",TechData!D46*LN(SelectionData!$C$2)+TechData!D47),"-"))</f>
        <v>33.583317532042599</v>
      </c>
      <c r="D25" s="48" t="str">
        <f>IF(D8="","",IF(AND(OR(ISNUMBER(D15),ISNUMBER(D16)),SUM(TechData!E36:E49)&lt;&gt;0),IF(TechData!E46*LN(SelectionData!$C$2)+TechData!E47&lt;=0,"&lt; BGL",TechData!E46*LN(SelectionData!$C$2)+TechData!E47),"-"))</f>
        <v/>
      </c>
      <c r="E25" s="70" t="str">
        <f>IF(E8="","",IF(AND(OR(ISNUMBER(E15),ISNUMBER(E16)),SUM(TechData!F36:F49)&lt;&gt;0),IF(TechData!F46*LN(SelectionData!$C$2)+TechData!F47&lt;=0,"&lt; BGL",TechData!F46*LN(SelectionData!$C$2)+TechData!F47),"-"))</f>
        <v/>
      </c>
      <c r="F25" s="48">
        <f>IF(F8="","",IF(AND(OR(ISNUMBER(F15),ISNUMBER(F16)),SUM(TechData!G36:G49)&lt;&gt;0),IF(TechData!G46*LN(SelectionData!$C$2)+TechData!G47&lt;=0,"&lt; BGL",TechData!G46*LN(SelectionData!$C$2)+TechData!G47),"-"))</f>
        <v>34.426620188126321</v>
      </c>
      <c r="G25" s="71" t="str">
        <f>IF(G8="","",IF(AND(OR(ISNUMBER(G15),ISNUMBER(G16)),SUM(TechData!H36:H49)&lt;&gt;0),IF(TechData!H46*LN(SelectionData!$C$2)+TechData!H47&lt;=0,"&lt; BGL",TechData!H46*LN(SelectionData!$C$2)+TechData!H47),"-"))</f>
        <v/>
      </c>
      <c r="H25" s="48" t="str">
        <f>IF(H8="","",IF(AND(OR(ISNUMBER(H15),ISNUMBER(H16)),SUM(TechData!I36:I49)&lt;&gt;0),IF(TechData!I46*LN(SelectionData!$C$2)+TechData!I47&lt;=0,"&lt; BGL",TechData!I46*LN(SelectionData!$C$2)+TechData!I47),"-"))</f>
        <v/>
      </c>
      <c r="I25" s="48" t="str">
        <f>IF(I8="","",IF(AND(OR(ISNUMBER(I15),ISNUMBER(I16)),SUM(TechData!J36:J49)&lt;&gt;0),IF(TechData!J46*LN(SelectionData!$C$2)+TechData!J47&lt;=0,"&lt; BGL",TechData!J46*LN(SelectionData!$C$2)+TechData!J47),"-"))</f>
        <v/>
      </c>
    </row>
    <row r="26" spans="1:9" s="44" customFormat="1" ht="12.75" x14ac:dyDescent="0.2">
      <c r="A26" s="42">
        <v>8000</v>
      </c>
      <c r="B26" s="43" t="s">
        <v>14</v>
      </c>
      <c r="C26" s="48">
        <f>IF(C8="","",IF(AND(OR(ISNUMBER(C15),ISNUMBER(C16)),SUM(TechData!D36:D49)&lt;&gt;0),IF(TechData!D48*LN(SelectionData!$C$2)+TechData!D49&lt;=0,"&lt; BGL",TechData!D48*LN(SelectionData!$C$2)+TechData!D49),"-"))</f>
        <v>26.460326583480935</v>
      </c>
      <c r="D26" s="48" t="str">
        <f>IF(D8="","",IF(AND(OR(ISNUMBER(D15),ISNUMBER(D16)),SUM(TechData!E36:E49)&lt;&gt;0),IF(TechData!E48*LN(SelectionData!$C$2)+TechData!E49&lt;=0,"&lt; BGL",TechData!E48*LN(SelectionData!$C$2)+TechData!E49),"-"))</f>
        <v/>
      </c>
      <c r="E26" s="70" t="str">
        <f>IF(E8="","",IF(AND(OR(ISNUMBER(E15),ISNUMBER(E16)),SUM(TechData!F36:F49)&lt;&gt;0),IF(TechData!F48*LN(SelectionData!$C$2)+TechData!F49&lt;=0,"&lt; BGL",TechData!F48*LN(SelectionData!$C$2)+TechData!F49),"-"))</f>
        <v/>
      </c>
      <c r="F26" s="48">
        <f>IF(F8="","",IF(AND(OR(ISNUMBER(F15),ISNUMBER(F16)),SUM(TechData!G36:G49)&lt;&gt;0),IF(TechData!G48*LN(SelectionData!$C$2)+TechData!G49&lt;=0,"&lt; BGL",TechData!G48*LN(SelectionData!$C$2)+TechData!G49),"-"))</f>
        <v>31.750364364014274</v>
      </c>
      <c r="G26" s="71" t="str">
        <f>IF(G8="","",IF(AND(OR(ISNUMBER(G15),ISNUMBER(G16)),SUM(TechData!H36:H49)&lt;&gt;0),IF(TechData!H48*LN(SelectionData!$C$2)+TechData!H49&lt;=0,"&lt; BGL",TechData!H48*LN(SelectionData!$C$2)+TechData!H49),"-"))</f>
        <v/>
      </c>
      <c r="H26" s="48" t="str">
        <f>IF(H8="","",IF(AND(OR(ISNUMBER(H15),ISNUMBER(H16)),SUM(TechData!I36:I49)&lt;&gt;0),IF(TechData!I48*LN(SelectionData!$C$2)+TechData!I49&lt;=0,"&lt; BGL",TechData!I48*LN(SelectionData!$C$2)+TechData!I49),"-"))</f>
        <v/>
      </c>
      <c r="I26" s="48" t="str">
        <f>IF(I8="","",IF(AND(OR(ISNUMBER(I15),ISNUMBER(I16)),SUM(TechData!J36:J49)&lt;&gt;0),IF(TechData!J48*LN(SelectionData!$C$2)+TechData!J49&lt;=0,"&lt; BGL",TechData!J48*LN(SelectionData!$C$2)+TechData!J49),"-"))</f>
        <v/>
      </c>
    </row>
    <row r="27" spans="1:9" x14ac:dyDescent="0.25">
      <c r="A27" s="7" t="s">
        <v>15</v>
      </c>
      <c r="E27" s="69"/>
    </row>
  </sheetData>
  <sheetProtection algorithmName="SHA-512" hashValue="H2RYHeYrLa6W/PYe4ohz1lu8SissxWRa2f/liXw029FEORn1IycfAB+zevPtNJa6QOa4llVt7PXS8T61jNBeFA==" saltValue="VWpU1Z+mA6rfzGLIOgo8gQ==" spinCount="100000" sheet="1" objects="1" scenarios="1"/>
  <dataValidations count="1">
    <dataValidation type="list" allowBlank="1" showInputMessage="1" showErrorMessage="1" sqref="C4:C6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="70" zoomScaleNormal="70" workbookViewId="0">
      <selection activeCell="D6" sqref="D6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4" width="20.42578125" style="57" bestFit="1" customWidth="1"/>
    <col min="5" max="5" width="20.42578125" style="57" customWidth="1"/>
    <col min="6" max="8" width="20.140625" style="57" bestFit="1" customWidth="1"/>
    <col min="9" max="9" width="20.42578125" style="57" bestFit="1" customWidth="1"/>
    <col min="10" max="10" width="18.28515625" customWidth="1"/>
  </cols>
  <sheetData>
    <row r="1" spans="1:10" x14ac:dyDescent="0.25">
      <c r="A1" s="12"/>
      <c r="B1" s="13"/>
      <c r="C1" s="14" t="s">
        <v>19</v>
      </c>
      <c r="D1" s="51" t="s">
        <v>53</v>
      </c>
      <c r="E1" s="51"/>
      <c r="F1" s="51"/>
      <c r="G1" s="51" t="s">
        <v>53</v>
      </c>
      <c r="H1" s="51"/>
      <c r="I1" s="51"/>
      <c r="J1" s="51"/>
    </row>
    <row r="2" spans="1:10" x14ac:dyDescent="0.25">
      <c r="A2" s="8"/>
      <c r="B2" s="11"/>
      <c r="C2" s="15" t="s">
        <v>59</v>
      </c>
      <c r="D2" s="51">
        <v>125</v>
      </c>
      <c r="E2" s="51"/>
      <c r="F2" s="51"/>
      <c r="G2" s="51">
        <v>125</v>
      </c>
      <c r="H2" s="51"/>
      <c r="I2" s="51"/>
      <c r="J2" s="51"/>
    </row>
    <row r="3" spans="1:10" x14ac:dyDescent="0.25">
      <c r="A3" s="8"/>
      <c r="B3" s="11"/>
      <c r="C3" s="15" t="s">
        <v>56</v>
      </c>
      <c r="D3" s="74" t="s">
        <v>60</v>
      </c>
      <c r="E3" s="51"/>
      <c r="F3" s="51"/>
      <c r="G3" s="74" t="s">
        <v>60</v>
      </c>
      <c r="H3" s="51"/>
      <c r="I3" s="51"/>
      <c r="J3" s="51"/>
    </row>
    <row r="4" spans="1:10" x14ac:dyDescent="0.25">
      <c r="A4" s="8"/>
      <c r="B4" s="11"/>
      <c r="C4" s="15" t="s">
        <v>61</v>
      </c>
      <c r="D4" s="74" t="s">
        <v>60</v>
      </c>
      <c r="E4" s="51"/>
      <c r="F4" s="51"/>
      <c r="G4" s="74" t="s">
        <v>60</v>
      </c>
      <c r="H4" s="51"/>
      <c r="I4" s="51"/>
      <c r="J4" s="51"/>
    </row>
    <row r="5" spans="1:10" x14ac:dyDescent="0.25">
      <c r="A5" s="16"/>
      <c r="B5" s="17"/>
      <c r="C5" s="18" t="s">
        <v>20</v>
      </c>
      <c r="D5" s="51" t="s">
        <v>57</v>
      </c>
      <c r="E5" s="51"/>
      <c r="F5" s="51"/>
      <c r="G5" s="51" t="s">
        <v>58</v>
      </c>
      <c r="H5" s="51"/>
      <c r="I5" s="51"/>
      <c r="J5" s="51"/>
    </row>
    <row r="6" spans="1:10" ht="15" customHeight="1" x14ac:dyDescent="0.25">
      <c r="A6" s="3" t="s">
        <v>0</v>
      </c>
      <c r="B6" s="9"/>
      <c r="C6" s="4"/>
      <c r="D6" s="52" t="s">
        <v>54</v>
      </c>
      <c r="E6" s="52"/>
      <c r="F6" s="52"/>
      <c r="G6" s="52" t="s">
        <v>55</v>
      </c>
      <c r="H6" s="52"/>
      <c r="I6" s="53"/>
      <c r="J6" s="52"/>
    </row>
    <row r="7" spans="1:10" ht="15" customHeight="1" x14ac:dyDescent="0.35">
      <c r="A7" s="8"/>
      <c r="B7" s="10"/>
      <c r="C7" s="2" t="s">
        <v>5</v>
      </c>
      <c r="D7" s="54"/>
      <c r="E7" s="54"/>
      <c r="F7" s="54"/>
      <c r="G7" s="54"/>
      <c r="H7" s="54"/>
      <c r="I7" s="54"/>
      <c r="J7" s="54"/>
    </row>
    <row r="8" spans="1:10" ht="15" customHeight="1" x14ac:dyDescent="0.35">
      <c r="A8" s="8"/>
      <c r="B8" s="10"/>
      <c r="C8" s="2" t="s">
        <v>4</v>
      </c>
      <c r="D8" s="54"/>
      <c r="E8" s="54"/>
      <c r="F8" s="54"/>
      <c r="G8" s="54"/>
      <c r="H8" s="54"/>
      <c r="I8" s="54"/>
      <c r="J8" s="54"/>
    </row>
    <row r="9" spans="1:10" ht="15" customHeight="1" x14ac:dyDescent="0.35">
      <c r="A9" s="16"/>
      <c r="B9" s="19"/>
      <c r="C9" s="2" t="s">
        <v>6</v>
      </c>
      <c r="D9" s="55"/>
      <c r="E9" s="55"/>
      <c r="F9" s="55"/>
      <c r="G9" s="55"/>
      <c r="H9" s="55"/>
      <c r="I9" s="55"/>
      <c r="J9" s="55"/>
    </row>
    <row r="10" spans="1:10" ht="15" customHeight="1" x14ac:dyDescent="0.25">
      <c r="A10" s="3" t="s">
        <v>3</v>
      </c>
      <c r="B10" s="9"/>
      <c r="C10" s="4"/>
      <c r="D10" s="5"/>
      <c r="E10" s="5"/>
      <c r="F10" s="5"/>
      <c r="G10" s="5"/>
      <c r="H10" s="5"/>
      <c r="I10" s="56"/>
      <c r="J10" s="5"/>
    </row>
    <row r="11" spans="1:10" ht="15" customHeight="1" x14ac:dyDescent="0.25">
      <c r="A11" s="8"/>
      <c r="B11" s="10"/>
      <c r="C11" s="2" t="s">
        <v>2</v>
      </c>
      <c r="D11" s="54">
        <v>16.451427157381161</v>
      </c>
      <c r="E11" s="54"/>
      <c r="F11" s="54"/>
      <c r="G11" s="54">
        <v>14.722214596204156</v>
      </c>
      <c r="H11" s="54"/>
      <c r="I11" s="54"/>
      <c r="J11" s="54"/>
    </row>
    <row r="12" spans="1:10" ht="15" customHeight="1" x14ac:dyDescent="0.25">
      <c r="A12" s="8"/>
      <c r="B12" s="10"/>
      <c r="C12" s="2" t="s">
        <v>1</v>
      </c>
      <c r="D12" s="54">
        <v>0.45529248003632966</v>
      </c>
      <c r="E12" s="54"/>
      <c r="F12" s="54"/>
      <c r="G12" s="54">
        <v>0.49135093566907234</v>
      </c>
      <c r="H12" s="54"/>
      <c r="I12" s="54"/>
      <c r="J12" s="54"/>
    </row>
    <row r="13" spans="1:10" ht="15" customHeight="1" x14ac:dyDescent="0.35">
      <c r="A13" s="20"/>
      <c r="B13" s="21"/>
      <c r="C13" s="2" t="s">
        <v>7</v>
      </c>
      <c r="D13" s="55">
        <v>1.2271846303085129E-2</v>
      </c>
      <c r="E13" s="55"/>
      <c r="F13" s="55"/>
      <c r="G13" s="55">
        <v>1.2271846303085129E-2</v>
      </c>
      <c r="H13" s="55"/>
      <c r="I13" s="55"/>
      <c r="J13" s="55"/>
    </row>
    <row r="14" spans="1:10" ht="15" customHeight="1" x14ac:dyDescent="0.25">
      <c r="A14" s="3" t="s">
        <v>21</v>
      </c>
      <c r="B14" s="9"/>
      <c r="C14" s="4"/>
      <c r="D14" s="5"/>
      <c r="E14" s="5"/>
      <c r="F14" s="5"/>
      <c r="G14" s="5"/>
      <c r="H14" s="56"/>
      <c r="I14" s="5"/>
      <c r="J14" s="56"/>
    </row>
    <row r="15" spans="1:10" ht="15" customHeight="1" x14ac:dyDescent="0.25">
      <c r="A15" s="22"/>
      <c r="B15" s="23" t="s">
        <v>22</v>
      </c>
      <c r="C15" s="2" t="s">
        <v>2</v>
      </c>
      <c r="D15" s="54"/>
      <c r="E15" s="54"/>
      <c r="F15" s="54"/>
      <c r="G15" s="54"/>
      <c r="H15" s="54"/>
      <c r="I15" s="54"/>
      <c r="J15" s="55"/>
    </row>
    <row r="16" spans="1:10" ht="15" customHeight="1" x14ac:dyDescent="0.25">
      <c r="A16" s="8"/>
      <c r="B16" s="10"/>
      <c r="C16" s="2" t="s">
        <v>1</v>
      </c>
      <c r="D16" s="54"/>
      <c r="E16" s="54"/>
      <c r="F16" s="54"/>
      <c r="G16" s="54"/>
      <c r="H16" s="54"/>
      <c r="I16" s="54"/>
      <c r="J16" s="55"/>
    </row>
    <row r="17" spans="1:10" ht="15" customHeight="1" x14ac:dyDescent="0.25">
      <c r="A17" s="22"/>
      <c r="B17" s="23" t="s">
        <v>23</v>
      </c>
      <c r="C17" s="2" t="s">
        <v>2</v>
      </c>
      <c r="D17" s="55"/>
      <c r="E17" s="55"/>
      <c r="F17" s="55"/>
      <c r="G17" s="55"/>
      <c r="H17" s="55"/>
      <c r="I17" s="55"/>
      <c r="J17" s="55"/>
    </row>
    <row r="18" spans="1:10" ht="15" customHeight="1" x14ac:dyDescent="0.25">
      <c r="A18" s="8"/>
      <c r="B18" s="11"/>
      <c r="C18" s="2" t="s">
        <v>1</v>
      </c>
      <c r="D18" s="54"/>
      <c r="E18" s="54"/>
      <c r="F18" s="54"/>
      <c r="G18" s="54"/>
      <c r="H18" s="54"/>
      <c r="I18" s="54"/>
      <c r="J18" s="55"/>
    </row>
    <row r="19" spans="1:10" ht="15" customHeight="1" x14ac:dyDescent="0.25">
      <c r="A19" s="22"/>
      <c r="B19" s="23" t="s">
        <v>24</v>
      </c>
      <c r="C19" s="2" t="s">
        <v>2</v>
      </c>
      <c r="D19" s="54"/>
      <c r="E19" s="54"/>
      <c r="F19" s="54"/>
      <c r="G19" s="54"/>
      <c r="H19" s="54"/>
      <c r="I19" s="54"/>
      <c r="J19" s="55"/>
    </row>
    <row r="20" spans="1:10" ht="15" customHeight="1" x14ac:dyDescent="0.25">
      <c r="A20" s="8"/>
      <c r="B20" s="11"/>
      <c r="C20" s="2" t="s">
        <v>1</v>
      </c>
      <c r="D20" s="55"/>
      <c r="E20" s="55"/>
      <c r="F20" s="55"/>
      <c r="G20" s="55"/>
      <c r="H20" s="55"/>
      <c r="I20" s="55"/>
      <c r="J20" s="55"/>
    </row>
    <row r="21" spans="1:10" ht="15" customHeight="1" x14ac:dyDescent="0.25">
      <c r="A21" s="22"/>
      <c r="B21" s="23" t="s">
        <v>25</v>
      </c>
      <c r="C21" s="2" t="s">
        <v>2</v>
      </c>
      <c r="D21" s="54"/>
      <c r="E21" s="54"/>
      <c r="F21" s="54"/>
      <c r="G21" s="54"/>
      <c r="H21" s="54"/>
      <c r="I21" s="54"/>
      <c r="J21" s="55"/>
    </row>
    <row r="22" spans="1:10" ht="15" customHeight="1" x14ac:dyDescent="0.25">
      <c r="A22" s="8"/>
      <c r="B22" s="11"/>
      <c r="C22" s="2" t="s">
        <v>1</v>
      </c>
      <c r="D22" s="54"/>
      <c r="E22" s="54"/>
      <c r="F22" s="54"/>
      <c r="G22" s="54"/>
      <c r="H22" s="54"/>
      <c r="I22" s="54"/>
      <c r="J22" s="55"/>
    </row>
    <row r="23" spans="1:10" ht="15" customHeight="1" x14ac:dyDescent="0.25">
      <c r="A23" s="22"/>
      <c r="B23" s="23" t="s">
        <v>26</v>
      </c>
      <c r="C23" s="2" t="s">
        <v>2</v>
      </c>
      <c r="D23" s="55"/>
      <c r="E23" s="55"/>
      <c r="F23" s="55"/>
      <c r="G23" s="55"/>
      <c r="H23" s="55"/>
      <c r="I23" s="55"/>
      <c r="J23" s="55"/>
    </row>
    <row r="24" spans="1:10" ht="15" customHeight="1" x14ac:dyDescent="0.25">
      <c r="A24" s="8"/>
      <c r="B24" s="11"/>
      <c r="C24" s="2" t="s">
        <v>1</v>
      </c>
      <c r="D24" s="54"/>
      <c r="E24" s="54"/>
      <c r="F24" s="54"/>
      <c r="G24" s="54"/>
      <c r="H24" s="54"/>
      <c r="I24" s="54"/>
      <c r="J24" s="55"/>
    </row>
    <row r="25" spans="1:10" ht="15" customHeight="1" x14ac:dyDescent="0.25">
      <c r="A25" s="3" t="s">
        <v>17</v>
      </c>
      <c r="B25" s="9"/>
      <c r="C25" s="4"/>
      <c r="D25" s="5"/>
      <c r="E25" s="5"/>
      <c r="F25" s="5"/>
      <c r="G25" s="5"/>
      <c r="H25" s="56"/>
      <c r="I25" s="5"/>
      <c r="J25" s="56"/>
    </row>
    <row r="26" spans="1:10" ht="15" customHeight="1" x14ac:dyDescent="0.35">
      <c r="A26" s="8"/>
      <c r="B26" s="10"/>
      <c r="C26" s="2" t="s">
        <v>5</v>
      </c>
      <c r="D26" s="55"/>
      <c r="E26" s="55"/>
      <c r="F26" s="55"/>
      <c r="G26" s="55"/>
      <c r="H26" s="55"/>
      <c r="I26" s="55"/>
      <c r="J26" s="55"/>
    </row>
    <row r="27" spans="1:10" ht="15" customHeight="1" x14ac:dyDescent="0.35">
      <c r="A27" s="8"/>
      <c r="B27" s="10"/>
      <c r="C27" s="2" t="s">
        <v>18</v>
      </c>
      <c r="D27" s="55"/>
      <c r="E27" s="55"/>
      <c r="F27" s="55"/>
      <c r="G27" s="55"/>
      <c r="H27" s="55"/>
      <c r="I27" s="55"/>
      <c r="J27" s="55"/>
    </row>
    <row r="28" spans="1:10" ht="15" customHeight="1" x14ac:dyDescent="0.35">
      <c r="A28" s="8"/>
      <c r="B28" s="11"/>
      <c r="C28" s="2" t="s">
        <v>6</v>
      </c>
      <c r="D28" s="55"/>
      <c r="E28" s="55"/>
      <c r="F28" s="55"/>
      <c r="G28" s="55"/>
      <c r="H28" s="55"/>
      <c r="I28" s="55"/>
      <c r="J28" s="55"/>
    </row>
    <row r="29" spans="1:10" ht="15" customHeight="1" x14ac:dyDescent="0.25">
      <c r="A29" s="3" t="s">
        <v>9</v>
      </c>
      <c r="B29" s="9"/>
      <c r="C29" s="4"/>
      <c r="D29" s="5"/>
      <c r="E29" s="5"/>
      <c r="F29" s="5"/>
      <c r="G29" s="5"/>
      <c r="H29" s="56"/>
      <c r="I29" s="5"/>
      <c r="J29" s="56"/>
    </row>
    <row r="30" spans="1:10" ht="15" customHeight="1" x14ac:dyDescent="0.25">
      <c r="A30" s="8"/>
      <c r="B30" s="10"/>
      <c r="C30" s="2" t="s">
        <v>2</v>
      </c>
      <c r="D30" s="55">
        <v>42.149532153275963</v>
      </c>
      <c r="E30" s="55"/>
      <c r="F30" s="55"/>
      <c r="G30" s="55">
        <v>26.114116912002999</v>
      </c>
      <c r="H30" s="55"/>
      <c r="I30" s="55"/>
      <c r="J30" s="55"/>
    </row>
    <row r="31" spans="1:10" ht="15" customHeight="1" x14ac:dyDescent="0.25">
      <c r="A31" s="16"/>
      <c r="B31" s="19"/>
      <c r="C31" s="2" t="s">
        <v>1</v>
      </c>
      <c r="D31" s="55">
        <v>-173.48844140012378</v>
      </c>
      <c r="E31" s="55"/>
      <c r="F31" s="55"/>
      <c r="G31" s="55">
        <v>-91.310149836241777</v>
      </c>
      <c r="H31" s="55"/>
      <c r="I31" s="55"/>
      <c r="J31" s="55"/>
    </row>
    <row r="32" spans="1:10" ht="15" customHeight="1" x14ac:dyDescent="0.25">
      <c r="A32" s="3" t="s">
        <v>10</v>
      </c>
      <c r="B32" s="9"/>
      <c r="C32" s="4"/>
      <c r="D32" s="5"/>
      <c r="E32" s="5"/>
      <c r="F32" s="5"/>
      <c r="G32" s="5"/>
      <c r="H32" s="56"/>
      <c r="I32" s="5"/>
      <c r="J32" s="56"/>
    </row>
    <row r="33" spans="1:10" ht="15" customHeight="1" x14ac:dyDescent="0.25">
      <c r="A33" s="8"/>
      <c r="B33" s="10"/>
      <c r="C33" s="2" t="s">
        <v>2</v>
      </c>
      <c r="D33" s="55">
        <v>36.313361565445049</v>
      </c>
      <c r="E33" s="55"/>
      <c r="F33" s="55"/>
      <c r="G33" s="55">
        <v>24.258546338533353</v>
      </c>
      <c r="H33" s="55"/>
      <c r="I33" s="55"/>
      <c r="J33" s="55"/>
    </row>
    <row r="34" spans="1:10" ht="15" customHeight="1" x14ac:dyDescent="0.25">
      <c r="A34" s="16"/>
      <c r="B34" s="19"/>
      <c r="C34" s="2" t="s">
        <v>1</v>
      </c>
      <c r="D34" s="55">
        <v>-142.55850819233638</v>
      </c>
      <c r="E34" s="55"/>
      <c r="F34" s="55"/>
      <c r="G34" s="55">
        <v>-81.293642445839936</v>
      </c>
      <c r="H34" s="55"/>
      <c r="I34" s="55"/>
      <c r="J34" s="55"/>
    </row>
    <row r="35" spans="1:10" ht="15" customHeight="1" x14ac:dyDescent="0.25">
      <c r="A35" s="3" t="s">
        <v>8</v>
      </c>
      <c r="B35" s="9"/>
      <c r="C35" s="4"/>
      <c r="D35" s="5"/>
      <c r="E35" s="5"/>
      <c r="F35" s="5"/>
      <c r="G35" s="5"/>
      <c r="H35" s="56"/>
      <c r="I35" s="5"/>
      <c r="J35" s="56"/>
    </row>
    <row r="36" spans="1:10" ht="15" customHeight="1" x14ac:dyDescent="0.25">
      <c r="A36" s="24"/>
      <c r="B36" s="15" t="s">
        <v>27</v>
      </c>
      <c r="C36" s="2" t="s">
        <v>2</v>
      </c>
      <c r="D36" s="54"/>
      <c r="E36" s="54"/>
      <c r="F36" s="54"/>
      <c r="G36" s="54">
        <v>19.255829047821081</v>
      </c>
      <c r="H36" s="54"/>
      <c r="I36" s="54"/>
      <c r="J36" s="54"/>
    </row>
    <row r="37" spans="1:10" ht="15" customHeight="1" x14ac:dyDescent="0.25">
      <c r="A37" s="24"/>
      <c r="B37" s="15"/>
      <c r="C37" s="2" t="s">
        <v>1</v>
      </c>
      <c r="D37" s="54"/>
      <c r="E37" s="54"/>
      <c r="F37" s="54"/>
      <c r="G37" s="54">
        <v>-56.302911324796881</v>
      </c>
      <c r="H37" s="54"/>
      <c r="I37" s="54"/>
      <c r="J37" s="54"/>
    </row>
    <row r="38" spans="1:10" ht="15" customHeight="1" x14ac:dyDescent="0.25">
      <c r="A38" s="24"/>
      <c r="B38" s="15" t="s">
        <v>28</v>
      </c>
      <c r="C38" s="2" t="s">
        <v>2</v>
      </c>
      <c r="D38" s="54">
        <v>18.95146682352803</v>
      </c>
      <c r="E38" s="54"/>
      <c r="F38" s="54"/>
      <c r="G38" s="54">
        <v>16.168642126391344</v>
      </c>
      <c r="H38" s="54"/>
      <c r="I38" s="54"/>
      <c r="J38" s="54"/>
    </row>
    <row r="39" spans="1:10" ht="15" customHeight="1" x14ac:dyDescent="0.25">
      <c r="A39" s="24"/>
      <c r="B39" s="15"/>
      <c r="C39" s="2" t="s">
        <v>1</v>
      </c>
      <c r="D39" s="54">
        <v>-64.008550137061221</v>
      </c>
      <c r="E39" s="54"/>
      <c r="F39" s="54"/>
      <c r="G39" s="54">
        <v>-46.225804552289333</v>
      </c>
      <c r="H39" s="54"/>
      <c r="I39" s="54"/>
      <c r="J39" s="54"/>
    </row>
    <row r="40" spans="1:10" ht="15" customHeight="1" x14ac:dyDescent="0.25">
      <c r="A40" s="24"/>
      <c r="B40" s="15" t="s">
        <v>29</v>
      </c>
      <c r="C40" s="2" t="s">
        <v>2</v>
      </c>
      <c r="D40" s="54">
        <v>26.374530142667151</v>
      </c>
      <c r="E40" s="54"/>
      <c r="F40" s="54"/>
      <c r="G40" s="54">
        <v>22.204911073000719</v>
      </c>
      <c r="H40" s="54"/>
      <c r="I40" s="54"/>
      <c r="J40" s="54"/>
    </row>
    <row r="41" spans="1:10" ht="15" customHeight="1" x14ac:dyDescent="0.25">
      <c r="A41" s="24"/>
      <c r="B41" s="15"/>
      <c r="C41" s="2" t="s">
        <v>1</v>
      </c>
      <c r="D41" s="54">
        <v>-98.84747007455347</v>
      </c>
      <c r="E41" s="54"/>
      <c r="F41" s="54"/>
      <c r="G41" s="54">
        <v>-79.236104786300743</v>
      </c>
      <c r="H41" s="54"/>
      <c r="I41" s="54"/>
      <c r="J41" s="54"/>
    </row>
    <row r="42" spans="1:10" ht="15" customHeight="1" x14ac:dyDescent="0.25">
      <c r="A42" s="24"/>
      <c r="B42" s="15" t="s">
        <v>30</v>
      </c>
      <c r="C42" s="2" t="s">
        <v>2</v>
      </c>
      <c r="D42" s="54">
        <v>33.788813211812368</v>
      </c>
      <c r="E42" s="54"/>
      <c r="F42" s="54"/>
      <c r="G42" s="54">
        <v>24.898121450709741</v>
      </c>
      <c r="H42" s="54"/>
      <c r="I42" s="54"/>
      <c r="J42" s="54"/>
    </row>
    <row r="43" spans="1:10" ht="15" customHeight="1" x14ac:dyDescent="0.25">
      <c r="A43" s="24"/>
      <c r="B43" s="15"/>
      <c r="C43" s="2" t="s">
        <v>1</v>
      </c>
      <c r="D43" s="54">
        <v>-135.22719585063828</v>
      </c>
      <c r="E43" s="54"/>
      <c r="F43" s="54"/>
      <c r="G43" s="54">
        <v>-91.277167727228033</v>
      </c>
      <c r="H43" s="54"/>
      <c r="I43" s="54"/>
      <c r="J43" s="54"/>
    </row>
    <row r="44" spans="1:10" ht="15" customHeight="1" x14ac:dyDescent="0.25">
      <c r="A44" s="24"/>
      <c r="B44" s="15" t="s">
        <v>31</v>
      </c>
      <c r="C44" s="2" t="s">
        <v>2</v>
      </c>
      <c r="D44" s="54">
        <v>46.246571073149198</v>
      </c>
      <c r="E44" s="54"/>
      <c r="F44" s="54"/>
      <c r="G44" s="54">
        <v>24.188058479587419</v>
      </c>
      <c r="H44" s="54"/>
      <c r="I44" s="54"/>
      <c r="J44" s="54"/>
    </row>
    <row r="45" spans="1:10" ht="15" customHeight="1" x14ac:dyDescent="0.25">
      <c r="A45" s="24"/>
      <c r="B45" s="15"/>
      <c r="C45" s="2" t="s">
        <v>1</v>
      </c>
      <c r="D45" s="54">
        <v>-198.75081333404455</v>
      </c>
      <c r="E45" s="54"/>
      <c r="F45" s="54"/>
      <c r="G45" s="54">
        <v>-88.117795868283423</v>
      </c>
      <c r="H45" s="54"/>
      <c r="I45" s="54"/>
      <c r="J45" s="54"/>
    </row>
    <row r="46" spans="1:10" ht="15" customHeight="1" x14ac:dyDescent="0.25">
      <c r="A46" s="24"/>
      <c r="B46" s="15" t="s">
        <v>32</v>
      </c>
      <c r="C46" s="2" t="s">
        <v>2</v>
      </c>
      <c r="D46" s="54">
        <v>56.207810505644851</v>
      </c>
      <c r="E46" s="54"/>
      <c r="F46" s="54"/>
      <c r="G46" s="54">
        <v>26.766969834803067</v>
      </c>
      <c r="H46" s="54"/>
      <c r="I46" s="54"/>
      <c r="J46" s="54"/>
    </row>
    <row r="47" spans="1:10" ht="15" customHeight="1" x14ac:dyDescent="0.25">
      <c r="A47" s="24"/>
      <c r="B47" s="15"/>
      <c r="C47" s="2" t="s">
        <v>1</v>
      </c>
      <c r="D47" s="54">
        <v>-248.0535215914158</v>
      </c>
      <c r="E47" s="54"/>
      <c r="F47" s="54"/>
      <c r="G47" s="54">
        <v>-99.69290358214775</v>
      </c>
      <c r="H47" s="54"/>
      <c r="I47" s="54"/>
      <c r="J47" s="54"/>
    </row>
    <row r="48" spans="1:10" ht="15" customHeight="1" x14ac:dyDescent="0.25">
      <c r="A48" s="24"/>
      <c r="B48" s="15" t="s">
        <v>33</v>
      </c>
      <c r="C48" s="2" t="s">
        <v>2</v>
      </c>
      <c r="D48" s="55">
        <v>61.612947831854903</v>
      </c>
      <c r="E48" s="55"/>
      <c r="F48" s="55"/>
      <c r="G48" s="55">
        <v>33.969898679773699</v>
      </c>
      <c r="H48" s="54"/>
      <c r="I48" s="54"/>
      <c r="J48" s="54"/>
    </row>
    <row r="49" spans="1:10" ht="15" customHeight="1" x14ac:dyDescent="0.25">
      <c r="A49" s="25"/>
      <c r="B49" s="18"/>
      <c r="C49" s="2" t="s">
        <v>1</v>
      </c>
      <c r="D49" s="55">
        <v>-282.25968439612262</v>
      </c>
      <c r="E49" s="55"/>
      <c r="F49" s="55"/>
      <c r="G49" s="55">
        <v>-138.46040889773363</v>
      </c>
      <c r="H49" s="54"/>
      <c r="I49" s="54"/>
      <c r="J49" s="54"/>
    </row>
    <row r="50" spans="1:10" x14ac:dyDescent="0.25">
      <c r="A50" t="s">
        <v>34</v>
      </c>
    </row>
  </sheetData>
  <sheetProtection algorithmName="SHA-512" hashValue="6+2qawHAjBeRUZrKyNXxJqocAbCkOBo80IyZz34GA/kpG9xiUH3Pxm7F+/T3Zjpm7yW1Sxy14zkf74HSN4wEBg==" saltValue="Cd76aYKZkH/CV7yhTUvidg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29" sqref="E29"/>
    </sheetView>
  </sheetViews>
  <sheetFormatPr defaultRowHeight="12" x14ac:dyDescent="0.2"/>
  <cols>
    <col min="1" max="1" width="9.140625" style="31"/>
    <col min="2" max="2" width="13.85546875" style="31" bestFit="1" customWidth="1"/>
    <col min="3" max="3" width="13.42578125" style="31" bestFit="1" customWidth="1"/>
    <col min="4" max="4" width="14.85546875" style="31" bestFit="1" customWidth="1"/>
    <col min="5" max="5" width="13.42578125" style="31" bestFit="1" customWidth="1"/>
    <col min="6" max="11" width="10.85546875" style="31" bestFit="1" customWidth="1"/>
    <col min="12" max="16384" width="9.140625" style="29"/>
  </cols>
  <sheetData>
    <row r="1" spans="1:15" x14ac:dyDescent="0.2">
      <c r="A1" s="31" t="s">
        <v>35</v>
      </c>
    </row>
    <row r="2" spans="1:15" x14ac:dyDescent="0.2">
      <c r="A2" s="33" t="str">
        <f>IF(ISBLANK(TechData!C1),"",TechData!C1)</f>
        <v>Type</v>
      </c>
      <c r="B2" s="32" t="str">
        <f>IF(ISBLANK(TechData!D1),"",TechData!D1)</f>
        <v>WGC</v>
      </c>
      <c r="C2" s="32" t="str">
        <f>IF(ISBLANK(TechData!E1),"",TechData!E1)</f>
        <v/>
      </c>
      <c r="D2" s="32" t="str">
        <f>IF(ISBLANK(TechData!F1),"",TechData!F1)</f>
        <v/>
      </c>
      <c r="E2" s="32" t="str">
        <f>IF(ISBLANK(TechData!G1),"",TechData!G1)</f>
        <v>WGC</v>
      </c>
      <c r="F2" s="32" t="str">
        <f>IF(ISBLANK(TechData!H1),"",TechData!H1)</f>
        <v/>
      </c>
      <c r="G2" s="32" t="str">
        <f>IF(ISBLANK(TechData!I1),"",TechData!I1)</f>
        <v/>
      </c>
      <c r="H2" s="32" t="e">
        <f>IF(ISBLANK(TechData!#REF!),"",TechData!#REF!)</f>
        <v>#REF!</v>
      </c>
      <c r="I2" s="32" t="e">
        <f>IF(ISBLANK(TechData!#REF!),"",TechData!#REF!)</f>
        <v>#REF!</v>
      </c>
      <c r="J2" s="32" t="e">
        <f>IF(ISBLANK(TechData!#REF!),"",TechData!#REF!)</f>
        <v>#REF!</v>
      </c>
      <c r="K2" s="32" t="e">
        <f>IF(ISBLANK(TechData!#REF!),"",TechData!#REF!)</f>
        <v>#REF!</v>
      </c>
    </row>
    <row r="3" spans="1:15" x14ac:dyDescent="0.2">
      <c r="A3" s="33" t="str">
        <f>IF(ISBLANK(TechData!C2),"",TechData!C2)</f>
        <v>Size ØN [mm]</v>
      </c>
      <c r="B3" s="32">
        <f>IF(ISBLANK(TechData!D2),"",TechData!D2)</f>
        <v>125</v>
      </c>
      <c r="C3" s="32" t="str">
        <f>IF(ISBLANK(TechData!E2),"",TechData!E2)</f>
        <v/>
      </c>
      <c r="D3" s="32" t="str">
        <f>IF(ISBLANK(TechData!F2),"",TechData!F2)</f>
        <v/>
      </c>
      <c r="E3" s="32">
        <f>IF(ISBLANK(TechData!G2),"",TechData!G2)</f>
        <v>125</v>
      </c>
      <c r="F3" s="32" t="str">
        <f>IF(ISBLANK(TechData!H2),"",TechData!H2)</f>
        <v/>
      </c>
      <c r="G3" s="32" t="str">
        <f>IF(ISBLANK(TechData!I2),"",TechData!I2)</f>
        <v/>
      </c>
      <c r="H3" s="32" t="e">
        <f>IF(ISBLANK(TechData!#REF!),"",TechData!#REF!)</f>
        <v>#REF!</v>
      </c>
      <c r="I3" s="32" t="e">
        <f>IF(ISBLANK(TechData!#REF!),"",TechData!#REF!)</f>
        <v>#REF!</v>
      </c>
      <c r="J3" s="32" t="e">
        <f>IF(ISBLANK(TechData!#REF!),"",TechData!#REF!)</f>
        <v>#REF!</v>
      </c>
      <c r="K3" s="32" t="e">
        <f>IF(ISBLANK(TechData!#REF!),"",TechData!#REF!)</f>
        <v>#REF!</v>
      </c>
      <c r="O3" s="30"/>
    </row>
    <row r="4" spans="1:15" x14ac:dyDescent="0.2">
      <c r="A4" s="33" t="str">
        <f>IF(ISBLANK(TechData!C3),"",TechData!C3)</f>
        <v>Damper position</v>
      </c>
      <c r="B4" s="32" t="str">
        <f>IF(ISBLANK(TechData!D3),"",TechData!D3)</f>
        <v>/</v>
      </c>
      <c r="C4" s="32" t="str">
        <f>IF(ISBLANK(TechData!E3),"",TechData!E3)</f>
        <v/>
      </c>
      <c r="D4" s="32" t="str">
        <f>IF(ISBLANK(TechData!F3),"",TechData!F3)</f>
        <v/>
      </c>
      <c r="E4" s="32" t="str">
        <f>IF(ISBLANK(TechData!G3),"",TechData!G3)</f>
        <v>/</v>
      </c>
      <c r="F4" s="32" t="str">
        <f>IF(ISBLANK(TechData!H3),"",TechData!H3)</f>
        <v/>
      </c>
      <c r="G4" s="32" t="str">
        <f>IF(ISBLANK(TechData!I3),"",TechData!I3)</f>
        <v/>
      </c>
      <c r="H4" s="32" t="e">
        <f>IF(ISBLANK(TechData!#REF!),"",TechData!#REF!)</f>
        <v>#REF!</v>
      </c>
      <c r="I4" s="32" t="e">
        <f>IF(ISBLANK(TechData!#REF!),"",TechData!#REF!)</f>
        <v>#REF!</v>
      </c>
      <c r="J4" s="32" t="e">
        <f>IF(ISBLANK(TechData!#REF!),"",TechData!#REF!)</f>
        <v>#REF!</v>
      </c>
      <c r="K4" s="32" t="e">
        <f>IF(ISBLANK(TechData!#REF!),"",TechData!#REF!)</f>
        <v>#REF!</v>
      </c>
    </row>
    <row r="5" spans="1:15" x14ac:dyDescent="0.2">
      <c r="A5" s="33" t="str">
        <f>IF(ISBLANK(TechData!C4),"",TechData!C4)</f>
        <v>Plastic side plenum</v>
      </c>
      <c r="B5" s="32" t="str">
        <f>IF(ISBLANK(TechData!D4),"",TechData!D4)</f>
        <v>/</v>
      </c>
      <c r="C5" s="32" t="str">
        <f>IF(ISBLANK(TechData!E4),"",TechData!E4)</f>
        <v/>
      </c>
      <c r="D5" s="32" t="str">
        <f>IF(ISBLANK(TechData!F4),"",TechData!F4)</f>
        <v/>
      </c>
      <c r="E5" s="32" t="str">
        <f>IF(ISBLANK(TechData!G4),"",TechData!G4)</f>
        <v>/</v>
      </c>
      <c r="F5" s="32" t="str">
        <f>IF(ISBLANK(TechData!H4),"",TechData!H4)</f>
        <v/>
      </c>
      <c r="G5" s="32" t="str">
        <f>IF(ISBLANK(TechData!I4),"",TechData!I4)</f>
        <v/>
      </c>
      <c r="H5" s="32" t="e">
        <f>IF(ISBLANK(TechData!#REF!),"",TechData!#REF!)</f>
        <v>#REF!</v>
      </c>
      <c r="I5" s="32" t="e">
        <f>IF(ISBLANK(TechData!#REF!),"",TechData!#REF!)</f>
        <v>#REF!</v>
      </c>
      <c r="J5" s="32" t="e">
        <f>IF(ISBLANK(TechData!#REF!),"",TechData!#REF!)</f>
        <v>#REF!</v>
      </c>
      <c r="K5" s="32" t="e">
        <f>IF(ISBLANK(TechData!#REF!),"",TechData!#REF!)</f>
        <v>#REF!</v>
      </c>
    </row>
    <row r="6" spans="1:15" x14ac:dyDescent="0.2">
      <c r="A6" s="40" t="str">
        <f>IF(ISBLANK(TechData!C5),"",TechData!C5)</f>
        <v>condition 3</v>
      </c>
      <c r="B6" s="41" t="str">
        <f>IF(ISBLANK(TechData!D5),"",TechData!D5)</f>
        <v>Supply</v>
      </c>
      <c r="C6" s="41" t="str">
        <f>IF(ISBLANK(TechData!E5),"",TechData!E5)</f>
        <v/>
      </c>
      <c r="D6" s="41" t="str">
        <f>IF(ISBLANK(TechData!F5),"",TechData!F5)</f>
        <v/>
      </c>
      <c r="E6" s="41" t="str">
        <f>IF(ISBLANK(TechData!G5),"",TechData!G5)</f>
        <v>Exhaust</v>
      </c>
      <c r="F6" s="41" t="str">
        <f>IF(ISBLANK(TechData!H5),"",TechData!H5)</f>
        <v/>
      </c>
      <c r="G6" s="41" t="str">
        <f>IF(ISBLANK(TechData!I5),"",TechData!I5)</f>
        <v/>
      </c>
      <c r="H6" s="41" t="e">
        <f>IF(ISBLANK(TechData!#REF!),"",TechData!#REF!)</f>
        <v>#REF!</v>
      </c>
      <c r="I6" s="41" t="e">
        <f>IF(ISBLANK(TechData!#REF!),"",TechData!#REF!)</f>
        <v>#REF!</v>
      </c>
      <c r="J6" s="41" t="e">
        <f>IF(ISBLANK(TechData!#REF!),"",TechData!#REF!)</f>
        <v>#REF!</v>
      </c>
      <c r="K6" s="41" t="e">
        <f>IF(ISBLANK(TechData!#REF!),"",TechData!#REF!)</f>
        <v>#REF!</v>
      </c>
    </row>
    <row r="7" spans="1:15" ht="15" x14ac:dyDescent="0.25">
      <c r="A7" s="35" t="s">
        <v>2</v>
      </c>
    </row>
    <row r="8" spans="1:15" x14ac:dyDescent="0.2">
      <c r="A8" s="34" t="s">
        <v>36</v>
      </c>
    </row>
    <row r="9" spans="1:15" x14ac:dyDescent="0.2">
      <c r="A9" s="36">
        <v>4</v>
      </c>
      <c r="B9" s="37" t="str">
        <f>IF(ISBLANK(TechData!D15),"",TechData!D15)</f>
        <v/>
      </c>
      <c r="C9" s="37" t="str">
        <f>IF(ISBLANK(TechData!E15),"",TechData!E15)</f>
        <v/>
      </c>
      <c r="D9" s="37" t="str">
        <f>IF(ISBLANK(TechData!F15),"",TechData!F15)</f>
        <v/>
      </c>
      <c r="E9" s="37" t="str">
        <f>IF(ISBLANK(TechData!G15),"",TechData!G15)</f>
        <v/>
      </c>
      <c r="F9" s="37" t="str">
        <f>IF(ISBLANK(TechData!H15),"",TechData!H15)</f>
        <v/>
      </c>
      <c r="G9" s="37" t="str">
        <f>IF(ISBLANK(TechData!I15),"",TechData!I15)</f>
        <v/>
      </c>
      <c r="H9" s="37" t="e">
        <f>IF(ISBLANK(TechData!#REF!),"",TechData!#REF!)</f>
        <v>#REF!</v>
      </c>
      <c r="I9" s="37" t="e">
        <f>IF(ISBLANK(TechData!#REF!),"",TechData!#REF!)</f>
        <v>#REF!</v>
      </c>
      <c r="J9" s="37" t="e">
        <f>IF(ISBLANK(TechData!#REF!),"",TechData!#REF!)</f>
        <v>#REF!</v>
      </c>
      <c r="K9" s="37" t="e">
        <f>IF(ISBLANK(TechData!#REF!),"",TechData!#REF!)</f>
        <v>#REF!</v>
      </c>
    </row>
    <row r="10" spans="1:15" x14ac:dyDescent="0.2">
      <c r="A10" s="36">
        <v>6</v>
      </c>
      <c r="B10" s="37" t="str">
        <f>IF(ISBLANK(TechData!D17),"",TechData!D17)</f>
        <v/>
      </c>
      <c r="C10" s="37" t="str">
        <f>IF(ISBLANK(TechData!E17),"",TechData!E17)</f>
        <v/>
      </c>
      <c r="D10" s="37" t="str">
        <f>IF(ISBLANK(TechData!F17),"",TechData!F17)</f>
        <v/>
      </c>
      <c r="E10" s="37" t="str">
        <f>IF(ISBLANK(TechData!G17),"",TechData!G17)</f>
        <v/>
      </c>
      <c r="F10" s="37" t="str">
        <f>IF(ISBLANK(TechData!H17),"",TechData!H17)</f>
        <v/>
      </c>
      <c r="G10" s="37" t="str">
        <f>IF(ISBLANK(TechData!I17),"",TechData!I17)</f>
        <v/>
      </c>
      <c r="H10" s="37" t="e">
        <f>IF(ISBLANK(TechData!#REF!),"",TechData!#REF!)</f>
        <v>#REF!</v>
      </c>
      <c r="I10" s="37" t="e">
        <f>IF(ISBLANK(TechData!#REF!),"",TechData!#REF!)</f>
        <v>#REF!</v>
      </c>
      <c r="J10" s="37" t="e">
        <f>IF(ISBLANK(TechData!#REF!),"",TechData!#REF!)</f>
        <v>#REF!</v>
      </c>
      <c r="K10" s="37" t="e">
        <f>IF(ISBLANK(TechData!#REF!),"",TechData!#REF!)</f>
        <v>#REF!</v>
      </c>
    </row>
    <row r="11" spans="1:15" x14ac:dyDescent="0.2">
      <c r="A11" s="36">
        <v>8</v>
      </c>
      <c r="B11" s="37" t="str">
        <f>IF(ISBLANK(TechData!D19),"",TechData!D19)</f>
        <v/>
      </c>
      <c r="C11" s="37" t="str">
        <f>IF(ISBLANK(TechData!E19),"",TechData!E19)</f>
        <v/>
      </c>
      <c r="D11" s="37" t="str">
        <f>IF(ISBLANK(TechData!F19),"",TechData!F19)</f>
        <v/>
      </c>
      <c r="E11" s="37" t="str">
        <f>IF(ISBLANK(TechData!G19),"",TechData!G19)</f>
        <v/>
      </c>
      <c r="F11" s="37" t="str">
        <f>IF(ISBLANK(TechData!H19),"",TechData!H19)</f>
        <v/>
      </c>
      <c r="G11" s="37" t="str">
        <f>IF(ISBLANK(TechData!I19),"",TechData!I19)</f>
        <v/>
      </c>
      <c r="H11" s="37" t="e">
        <f>IF(ISBLANK(TechData!#REF!),"",TechData!#REF!)</f>
        <v>#REF!</v>
      </c>
      <c r="I11" s="37" t="e">
        <f>IF(ISBLANK(TechData!#REF!),"",TechData!#REF!)</f>
        <v>#REF!</v>
      </c>
      <c r="J11" s="37" t="e">
        <f>IF(ISBLANK(TechData!#REF!),"",TechData!#REF!)</f>
        <v>#REF!</v>
      </c>
      <c r="K11" s="37" t="e">
        <f>IF(ISBLANK(TechData!#REF!),"",TechData!#REF!)</f>
        <v>#REF!</v>
      </c>
    </row>
    <row r="12" spans="1:15" x14ac:dyDescent="0.2">
      <c r="A12" s="36">
        <v>10</v>
      </c>
      <c r="B12" s="37" t="str">
        <f>IF(ISBLANK(TechData!D21),"",TechData!D21)</f>
        <v/>
      </c>
      <c r="C12" s="37" t="str">
        <f>IF(ISBLANK(TechData!E21),"",TechData!E21)</f>
        <v/>
      </c>
      <c r="D12" s="37" t="str">
        <f>IF(ISBLANK(TechData!F21),"",TechData!F21)</f>
        <v/>
      </c>
      <c r="E12" s="37" t="str">
        <f>IF(ISBLANK(TechData!G21),"",TechData!G21)</f>
        <v/>
      </c>
      <c r="F12" s="37" t="str">
        <f>IF(ISBLANK(TechData!H21),"",TechData!H21)</f>
        <v/>
      </c>
      <c r="G12" s="37" t="str">
        <f>IF(ISBLANK(TechData!I21),"",TechData!I21)</f>
        <v/>
      </c>
      <c r="H12" s="37" t="e">
        <f>IF(ISBLANK(TechData!#REF!),"",TechData!#REF!)</f>
        <v>#REF!</v>
      </c>
      <c r="I12" s="37" t="e">
        <f>IF(ISBLANK(TechData!#REF!),"",TechData!#REF!)</f>
        <v>#REF!</v>
      </c>
      <c r="J12" s="37" t="e">
        <f>IF(ISBLANK(TechData!#REF!),"",TechData!#REF!)</f>
        <v>#REF!</v>
      </c>
      <c r="K12" s="37" t="e">
        <f>IF(ISBLANK(TechData!#REF!),"",TechData!#REF!)</f>
        <v>#REF!</v>
      </c>
    </row>
    <row r="13" spans="1:15" x14ac:dyDescent="0.2">
      <c r="A13" s="36">
        <v>12</v>
      </c>
      <c r="B13" s="37" t="str">
        <f>IF(ISBLANK(TechData!D23),"",TechData!D23)</f>
        <v/>
      </c>
      <c r="C13" s="37" t="str">
        <f>IF(ISBLANK(TechData!E23),"",TechData!E23)</f>
        <v/>
      </c>
      <c r="D13" s="37" t="str">
        <f>IF(ISBLANK(TechData!F23),"",TechData!F23)</f>
        <v/>
      </c>
      <c r="E13" s="37" t="str">
        <f>IF(ISBLANK(TechData!G23),"",TechData!G23)</f>
        <v/>
      </c>
      <c r="F13" s="37" t="str">
        <f>IF(ISBLANK(TechData!H23),"",TechData!H23)</f>
        <v/>
      </c>
      <c r="G13" s="37" t="str">
        <f>IF(ISBLANK(TechData!I23),"",TechData!I23)</f>
        <v/>
      </c>
      <c r="H13" s="37" t="e">
        <f>IF(ISBLANK(TechData!#REF!),"",TechData!#REF!)</f>
        <v>#REF!</v>
      </c>
      <c r="I13" s="37" t="e">
        <f>IF(ISBLANK(TechData!#REF!),"",TechData!#REF!)</f>
        <v>#REF!</v>
      </c>
      <c r="J13" s="37" t="e">
        <f>IF(ISBLANK(TechData!#REF!),"",TechData!#REF!)</f>
        <v>#REF!</v>
      </c>
      <c r="K13" s="37" t="e">
        <f>IF(ISBLANK(TechData!#REF!),"",TechData!#REF!)</f>
        <v>#REF!</v>
      </c>
    </row>
    <row r="14" spans="1:15" x14ac:dyDescent="0.2"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5" ht="15" x14ac:dyDescent="0.25">
      <c r="A15" s="35" t="s">
        <v>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5" x14ac:dyDescent="0.2">
      <c r="A16" s="36">
        <v>4</v>
      </c>
      <c r="B16" s="37" t="str">
        <f>IF(ISBLANK(TechData!D16),"",TechData!D16)</f>
        <v/>
      </c>
      <c r="C16" s="37" t="str">
        <f>IF(ISBLANK(TechData!E16),"",TechData!E16)</f>
        <v/>
      </c>
      <c r="D16" s="37" t="str">
        <f>IF(ISBLANK(TechData!F16),"",TechData!F16)</f>
        <v/>
      </c>
      <c r="E16" s="37" t="str">
        <f>IF(ISBLANK(TechData!G16),"",TechData!G16)</f>
        <v/>
      </c>
      <c r="F16" s="37" t="str">
        <f>IF(ISBLANK(TechData!H16),"",TechData!H16)</f>
        <v/>
      </c>
      <c r="G16" s="37" t="str">
        <f>IF(ISBLANK(TechData!I16),"",TechData!I16)</f>
        <v/>
      </c>
      <c r="H16" s="37" t="e">
        <f>IF(ISBLANK(TechData!#REF!),"",TechData!#REF!)</f>
        <v>#REF!</v>
      </c>
      <c r="I16" s="37" t="e">
        <f>IF(ISBLANK(TechData!#REF!),"",TechData!#REF!)</f>
        <v>#REF!</v>
      </c>
      <c r="J16" s="37" t="e">
        <f>IF(ISBLANK(TechData!#REF!),"",TechData!#REF!)</f>
        <v>#REF!</v>
      </c>
      <c r="K16" s="37" t="e">
        <f>IF(ISBLANK(TechData!#REF!),"",TechData!#REF!)</f>
        <v>#REF!</v>
      </c>
    </row>
    <row r="17" spans="1:11" x14ac:dyDescent="0.2">
      <c r="A17" s="36">
        <v>6</v>
      </c>
      <c r="B17" s="37" t="str">
        <f>IF(ISBLANK(TechData!D18),"",TechData!D18)</f>
        <v/>
      </c>
      <c r="C17" s="37" t="str">
        <f>IF(ISBLANK(TechData!E18),"",TechData!E18)</f>
        <v/>
      </c>
      <c r="D17" s="37" t="str">
        <f>IF(ISBLANK(TechData!F18),"",TechData!F18)</f>
        <v/>
      </c>
      <c r="E17" s="37" t="str">
        <f>IF(ISBLANK(TechData!G18),"",TechData!G18)</f>
        <v/>
      </c>
      <c r="F17" s="37" t="str">
        <f>IF(ISBLANK(TechData!H18),"",TechData!H18)</f>
        <v/>
      </c>
      <c r="G17" s="37" t="str">
        <f>IF(ISBLANK(TechData!I18),"",TechData!I18)</f>
        <v/>
      </c>
      <c r="H17" s="37" t="e">
        <f>IF(ISBLANK(TechData!#REF!),"",TechData!#REF!)</f>
        <v>#REF!</v>
      </c>
      <c r="I17" s="37" t="e">
        <f>IF(ISBLANK(TechData!#REF!),"",TechData!#REF!)</f>
        <v>#REF!</v>
      </c>
      <c r="J17" s="37" t="e">
        <f>IF(ISBLANK(TechData!#REF!),"",TechData!#REF!)</f>
        <v>#REF!</v>
      </c>
      <c r="K17" s="37" t="e">
        <f>IF(ISBLANK(TechData!#REF!),"",TechData!#REF!)</f>
        <v>#REF!</v>
      </c>
    </row>
    <row r="18" spans="1:11" x14ac:dyDescent="0.2">
      <c r="A18" s="36">
        <v>8</v>
      </c>
      <c r="B18" s="37" t="str">
        <f>IF(ISBLANK(TechData!D20),"",TechData!D20)</f>
        <v/>
      </c>
      <c r="C18" s="37" t="str">
        <f>IF(ISBLANK(TechData!E20),"",TechData!E20)</f>
        <v/>
      </c>
      <c r="D18" s="37" t="str">
        <f>IF(ISBLANK(TechData!F20),"",TechData!F20)</f>
        <v/>
      </c>
      <c r="E18" s="37" t="str">
        <f>IF(ISBLANK(TechData!G20),"",TechData!G20)</f>
        <v/>
      </c>
      <c r="F18" s="37" t="str">
        <f>IF(ISBLANK(TechData!H20),"",TechData!H20)</f>
        <v/>
      </c>
      <c r="G18" s="37" t="str">
        <f>IF(ISBLANK(TechData!I20),"",TechData!I20)</f>
        <v/>
      </c>
      <c r="H18" s="37" t="e">
        <f>IF(ISBLANK(TechData!#REF!),"",TechData!#REF!)</f>
        <v>#REF!</v>
      </c>
      <c r="I18" s="37" t="e">
        <f>IF(ISBLANK(TechData!#REF!),"",TechData!#REF!)</f>
        <v>#REF!</v>
      </c>
      <c r="J18" s="37" t="e">
        <f>IF(ISBLANK(TechData!#REF!),"",TechData!#REF!)</f>
        <v>#REF!</v>
      </c>
      <c r="K18" s="37" t="e">
        <f>IF(ISBLANK(TechData!#REF!),"",TechData!#REF!)</f>
        <v>#REF!</v>
      </c>
    </row>
    <row r="19" spans="1:11" x14ac:dyDescent="0.2">
      <c r="A19" s="36">
        <v>10</v>
      </c>
      <c r="B19" s="37" t="str">
        <f>IF(ISBLANK(TechData!D22),"",TechData!D22)</f>
        <v/>
      </c>
      <c r="C19" s="37" t="str">
        <f>IF(ISBLANK(TechData!E22),"",TechData!E22)</f>
        <v/>
      </c>
      <c r="D19" s="37" t="str">
        <f>IF(ISBLANK(TechData!F22),"",TechData!F22)</f>
        <v/>
      </c>
      <c r="E19" s="37" t="str">
        <f>IF(ISBLANK(TechData!G22),"",TechData!G22)</f>
        <v/>
      </c>
      <c r="F19" s="37" t="str">
        <f>IF(ISBLANK(TechData!H22),"",TechData!H22)</f>
        <v/>
      </c>
      <c r="G19" s="37" t="str">
        <f>IF(ISBLANK(TechData!I22),"",TechData!I22)</f>
        <v/>
      </c>
      <c r="H19" s="37" t="e">
        <f>IF(ISBLANK(TechData!#REF!),"",TechData!#REF!)</f>
        <v>#REF!</v>
      </c>
      <c r="I19" s="37" t="e">
        <f>IF(ISBLANK(TechData!#REF!),"",TechData!#REF!)</f>
        <v>#REF!</v>
      </c>
      <c r="J19" s="37" t="e">
        <f>IF(ISBLANK(TechData!#REF!),"",TechData!#REF!)</f>
        <v>#REF!</v>
      </c>
      <c r="K19" s="37" t="e">
        <f>IF(ISBLANK(TechData!#REF!),"",TechData!#REF!)</f>
        <v>#REF!</v>
      </c>
    </row>
    <row r="20" spans="1:11" x14ac:dyDescent="0.2">
      <c r="A20" s="36">
        <v>12</v>
      </c>
      <c r="B20" s="37" t="str">
        <f>IF(ISBLANK(TechData!D24),"",TechData!D24)</f>
        <v/>
      </c>
      <c r="C20" s="37" t="str">
        <f>IF(ISBLANK(TechData!E24),"",TechData!E24)</f>
        <v/>
      </c>
      <c r="D20" s="37" t="str">
        <f>IF(ISBLANK(TechData!F24),"",TechData!F24)</f>
        <v/>
      </c>
      <c r="E20" s="37" t="str">
        <f>IF(ISBLANK(TechData!G24),"",TechData!G24)</f>
        <v/>
      </c>
      <c r="F20" s="37" t="str">
        <f>IF(ISBLANK(TechData!H24),"",TechData!H24)</f>
        <v/>
      </c>
      <c r="G20" s="37" t="str">
        <f>IF(ISBLANK(TechData!I24),"",TechData!I24)</f>
        <v/>
      </c>
      <c r="H20" s="37" t="e">
        <f>IF(ISBLANK(TechData!#REF!),"",TechData!#REF!)</f>
        <v>#REF!</v>
      </c>
      <c r="I20" s="37" t="e">
        <f>IF(ISBLANK(TechData!#REF!),"",TechData!#REF!)</f>
        <v>#REF!</v>
      </c>
      <c r="J20" s="37" t="e">
        <f>IF(ISBLANK(TechData!#REF!),"",TechData!#REF!)</f>
        <v>#REF!</v>
      </c>
      <c r="K20" s="37" t="e">
        <f>IF(ISBLANK(TechData!#REF!),"",TechData!#REF!)</f>
        <v>#REF!</v>
      </c>
    </row>
    <row r="22" spans="1:11" x14ac:dyDescent="0.2">
      <c r="A22" s="39" t="s">
        <v>37</v>
      </c>
    </row>
    <row r="23" spans="1:11" x14ac:dyDescent="0.2">
      <c r="A23" s="36" t="e">
        <f>ABS(SelectionData!#REF!-SelectionData!#REF!)</f>
        <v>#REF!</v>
      </c>
    </row>
    <row r="24" spans="1:11" x14ac:dyDescent="0.2">
      <c r="A24" s="36" t="s">
        <v>43</v>
      </c>
      <c r="B24" s="36" t="str">
        <f ca="1">IF(B9="","",IF($A$23&lt;4,4,IF($A$23&gt;12,10,OFFSET($A$9,MATCH($A$23,$A$9:$A$13)-1,0))))</f>
        <v/>
      </c>
      <c r="C24" s="36" t="str">
        <f t="shared" ref="C24:K24" ca="1" si="0">IF(C9="","",IF($A$23&lt;4,4,IF($A$23&gt;12,10,OFFSET($A$9,MATCH($A$23,$A$9:$A$13)-1,0))))</f>
        <v/>
      </c>
      <c r="D24" s="36" t="str">
        <f t="shared" ca="1" si="0"/>
        <v/>
      </c>
      <c r="E24" s="36" t="str">
        <f t="shared" ca="1" si="0"/>
        <v/>
      </c>
      <c r="F24" s="36" t="str">
        <f t="shared" ca="1" si="0"/>
        <v/>
      </c>
      <c r="G24" s="36" t="str">
        <f t="shared" ca="1" si="0"/>
        <v/>
      </c>
      <c r="H24" s="36" t="e">
        <f t="shared" ca="1" si="0"/>
        <v>#REF!</v>
      </c>
      <c r="I24" s="36" t="e">
        <f t="shared" ca="1" si="0"/>
        <v>#REF!</v>
      </c>
      <c r="J24" s="36" t="e">
        <f t="shared" ca="1" si="0"/>
        <v>#REF!</v>
      </c>
      <c r="K24" s="36" t="e">
        <f t="shared" ca="1" si="0"/>
        <v>#REF!</v>
      </c>
    </row>
    <row r="25" spans="1:11" x14ac:dyDescent="0.2">
      <c r="A25" s="36" t="s">
        <v>42</v>
      </c>
      <c r="B25" s="36" t="str">
        <f ca="1">IF(B9="","",IF($A$23&lt;4,6,IF($A$23&gt;12,12,OFFSET($A$9,MATCH($A$23,$A$9:$A$13),0))))</f>
        <v/>
      </c>
      <c r="C25" s="36" t="str">
        <f t="shared" ref="C25:K25" ca="1" si="1">IF(C9="","",IF($A$23&lt;4,6,IF($A$23&gt;12,12,OFFSET($A$9,MATCH($A$23,$A$9:$A$13),0))))</f>
        <v/>
      </c>
      <c r="D25" s="36" t="str">
        <f t="shared" ca="1" si="1"/>
        <v/>
      </c>
      <c r="E25" s="36" t="str">
        <f t="shared" ca="1" si="1"/>
        <v/>
      </c>
      <c r="F25" s="36" t="str">
        <f t="shared" ca="1" si="1"/>
        <v/>
      </c>
      <c r="G25" s="36" t="str">
        <f t="shared" ca="1" si="1"/>
        <v/>
      </c>
      <c r="H25" s="36" t="e">
        <f t="shared" ca="1" si="1"/>
        <v>#REF!</v>
      </c>
      <c r="I25" s="36" t="e">
        <f t="shared" ca="1" si="1"/>
        <v>#REF!</v>
      </c>
      <c r="J25" s="36" t="e">
        <f t="shared" ca="1" si="1"/>
        <v>#REF!</v>
      </c>
      <c r="K25" s="36" t="e">
        <f t="shared" ca="1" si="1"/>
        <v>#REF!</v>
      </c>
    </row>
    <row r="26" spans="1:11" x14ac:dyDescent="0.2">
      <c r="A26" s="36" t="s">
        <v>38</v>
      </c>
      <c r="B26" s="36" t="str">
        <f ca="1">IF(B9="","",IF($A$23&lt;4,B9,IF($A$23&gt;12,B12,OFFSET(B$9,MATCH($A$23,$A$9:$A$13)-1,0))))</f>
        <v/>
      </c>
      <c r="C26" s="36" t="str">
        <f t="shared" ref="C26:K26" ca="1" si="2">IF(C9="","",IF($A$23&lt;4,C9,IF($A$23&gt;12,C12,OFFSET(C$9,MATCH($A$23,$A$9:$A$13)-1,0))))</f>
        <v/>
      </c>
      <c r="D26" s="36" t="str">
        <f t="shared" ca="1" si="2"/>
        <v/>
      </c>
      <c r="E26" s="36" t="str">
        <f t="shared" ca="1" si="2"/>
        <v/>
      </c>
      <c r="F26" s="36" t="str">
        <f t="shared" ca="1" si="2"/>
        <v/>
      </c>
      <c r="G26" s="36" t="str">
        <f t="shared" ca="1" si="2"/>
        <v/>
      </c>
      <c r="H26" s="36" t="e">
        <f t="shared" ca="1" si="2"/>
        <v>#REF!</v>
      </c>
      <c r="I26" s="36" t="e">
        <f t="shared" ca="1" si="2"/>
        <v>#REF!</v>
      </c>
      <c r="J26" s="36" t="e">
        <f t="shared" ca="1" si="2"/>
        <v>#REF!</v>
      </c>
      <c r="K26" s="36" t="e">
        <f t="shared" ca="1" si="2"/>
        <v>#REF!</v>
      </c>
    </row>
    <row r="27" spans="1:11" x14ac:dyDescent="0.2">
      <c r="A27" s="36" t="s">
        <v>39</v>
      </c>
      <c r="B27" s="36" t="str">
        <f ca="1">IF(B9="","",IF($A$23&lt;4,B10,IF($A$23&gt;12,B13,OFFSET(B$9,MATCH($A$23,$A$9:$A$13),0))))</f>
        <v/>
      </c>
      <c r="C27" s="36" t="str">
        <f t="shared" ref="C27:K27" ca="1" si="3">IF(C9="","",IF($A$23&lt;4,C10,IF($A$23&gt;12,C13,OFFSET(C$9,MATCH($A$23,$A$9:$A$13),0))))</f>
        <v/>
      </c>
      <c r="D27" s="36" t="str">
        <f t="shared" ca="1" si="3"/>
        <v/>
      </c>
      <c r="E27" s="36" t="str">
        <f t="shared" ca="1" si="3"/>
        <v/>
      </c>
      <c r="F27" s="36" t="str">
        <f t="shared" ca="1" si="3"/>
        <v/>
      </c>
      <c r="G27" s="36" t="str">
        <f t="shared" ca="1" si="3"/>
        <v/>
      </c>
      <c r="H27" s="36" t="e">
        <f t="shared" ca="1" si="3"/>
        <v>#REF!</v>
      </c>
      <c r="I27" s="36" t="e">
        <f t="shared" ca="1" si="3"/>
        <v>#REF!</v>
      </c>
      <c r="J27" s="36" t="e">
        <f t="shared" ca="1" si="3"/>
        <v>#REF!</v>
      </c>
      <c r="K27" s="36" t="e">
        <f t="shared" ca="1" si="3"/>
        <v>#REF!</v>
      </c>
    </row>
    <row r="28" spans="1:11" x14ac:dyDescent="0.2">
      <c r="A28" s="36" t="s">
        <v>40</v>
      </c>
      <c r="B28" s="36" t="str">
        <f ca="1">IF(B16="","",IF($A$23&lt;4,B16,IF($A$23&gt;12,B19,OFFSET(B$16,MATCH($A$23,$A$16:$A$20)-1,0))))</f>
        <v/>
      </c>
      <c r="C28" s="36" t="str">
        <f t="shared" ref="C28:K28" ca="1" si="4">IF(C16="","",IF($A$23&lt;4,C16,IF($A$23&gt;12,C19,OFFSET(C$16,MATCH($A$23,$A$16:$A$20)-1,0))))</f>
        <v/>
      </c>
      <c r="D28" s="36" t="str">
        <f t="shared" ca="1" si="4"/>
        <v/>
      </c>
      <c r="E28" s="36" t="str">
        <f t="shared" ca="1" si="4"/>
        <v/>
      </c>
      <c r="F28" s="36" t="str">
        <f t="shared" ca="1" si="4"/>
        <v/>
      </c>
      <c r="G28" s="36" t="str">
        <f t="shared" ca="1" si="4"/>
        <v/>
      </c>
      <c r="H28" s="36" t="e">
        <f t="shared" ca="1" si="4"/>
        <v>#REF!</v>
      </c>
      <c r="I28" s="36" t="e">
        <f t="shared" ca="1" si="4"/>
        <v>#REF!</v>
      </c>
      <c r="J28" s="36" t="e">
        <f t="shared" ca="1" si="4"/>
        <v>#REF!</v>
      </c>
      <c r="K28" s="36" t="e">
        <f t="shared" ca="1" si="4"/>
        <v>#REF!</v>
      </c>
    </row>
    <row r="29" spans="1:11" x14ac:dyDescent="0.2">
      <c r="A29" s="36" t="s">
        <v>41</v>
      </c>
      <c r="B29" s="36" t="str">
        <f ca="1">IF(B16="","",IF($A$23&lt;4,B17,IF($A$23&gt;12,B20,OFFSET(B$16,MATCH($A$23,$A$16:$A$20),0))))</f>
        <v/>
      </c>
      <c r="C29" s="36" t="str">
        <f t="shared" ref="C29:K29" ca="1" si="5">IF(C16="","",IF($A$23&lt;4,C17,IF($A$23&gt;12,C20,OFFSET(C$16,MATCH($A$23,$A$16:$A$20),0))))</f>
        <v/>
      </c>
      <c r="D29" s="36" t="str">
        <f t="shared" ca="1" si="5"/>
        <v/>
      </c>
      <c r="E29" s="36" t="str">
        <f t="shared" ca="1" si="5"/>
        <v/>
      </c>
      <c r="F29" s="36" t="str">
        <f t="shared" ca="1" si="5"/>
        <v/>
      </c>
      <c r="G29" s="36" t="str">
        <f t="shared" ca="1" si="5"/>
        <v/>
      </c>
      <c r="H29" s="36" t="e">
        <f t="shared" ca="1" si="5"/>
        <v>#REF!</v>
      </c>
      <c r="I29" s="36" t="e">
        <f t="shared" ca="1" si="5"/>
        <v>#REF!</v>
      </c>
      <c r="J29" s="36" t="e">
        <f t="shared" ca="1" si="5"/>
        <v>#REF!</v>
      </c>
      <c r="K29" s="36" t="e">
        <f t="shared" ca="1" si="5"/>
        <v>#REF!</v>
      </c>
    </row>
  </sheetData>
  <sheetProtection algorithmName="SHA-512" hashValue="FlMXs3xQKHUoXBSD04z1f7iEj1r2qWWe3wXiHJ7FdEF1RdoEVtMdptWK6hU87qlkoxeaREFlOoRL9kWD596L2w==" saltValue="2ix3eHVZNwK17hZl03AYF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9" sqref="D9"/>
    </sheetView>
  </sheetViews>
  <sheetFormatPr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sheetProtection algorithmName="SHA-512" hashValue="nw2V91nhGJhkgvHoz2JpF1MYOqSR7SE4jLJIF8h+iD89BT4iEdZ6cCZIgmJZQSOlnPVKpL/36HMCyYlNg7AxAw==" saltValue="ucUmFJE5xi6oJ6z699l1K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10" ma:contentTypeDescription="Een nieuw document maken." ma:contentTypeScope="" ma:versionID="886eb9702c8b66813f5af07540914393">
  <xsd:schema xmlns:xsd="http://www.w3.org/2001/XMLSchema" xmlns:xs="http://www.w3.org/2001/XMLSchema" xmlns:p="http://schemas.microsoft.com/office/2006/metadata/properties" xmlns:ns2="c7f60283-def7-45c8-be52-19224b596703" targetNamespace="http://schemas.microsoft.com/office/2006/metadata/properties" ma:root="true" ma:fieldsID="24299150a9e11f678e88fbf84013d6a2" ns2:_="">
    <xsd:import namespace="c7f60283-def7-45c8-be52-19224b5967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269866-C66B-4C82-ADF9-C9040351CBCE}"/>
</file>

<file path=customXml/itemProps2.xml><?xml version="1.0" encoding="utf-8"?>
<ds:datastoreItem xmlns:ds="http://schemas.openxmlformats.org/officeDocument/2006/customXml" ds:itemID="{A274EFBB-39CE-4A4C-B30D-05DD2C941D38}"/>
</file>

<file path=customXml/itemProps3.xml><?xml version="1.0" encoding="utf-8"?>
<ds:datastoreItem xmlns:ds="http://schemas.openxmlformats.org/officeDocument/2006/customXml" ds:itemID="{918BD64E-59C6-44D3-A34B-5AB3C70545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TechData</vt:lpstr>
      <vt:lpstr>IntermediateCalcul</vt:lpstr>
      <vt:lpstr>units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2015-10-02T08:45:30Z</cp:lastPrinted>
  <dcterms:created xsi:type="dcterms:W3CDTF">2015-05-07T08:41:20Z</dcterms:created>
  <dcterms:modified xsi:type="dcterms:W3CDTF">2022-02-07T07:12:39Z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0x010100F4CD48654B54554390186499E0651E86</vt:lpwstr>
  </property>
</Properties>
</file>