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5. Wervelroosters\WR210\05. Selection Tools\"/>
    </mc:Choice>
  </mc:AlternateContent>
  <workbookProtection workbookAlgorithmName="SHA-512" workbookHashValue="XO9GGApWZPgm+XmOo0rz+y5OgByd2kOz6KdSyJ/dvO1LnpZUVZW4C38D2o12XfRRCUKzhmA9koCfhv9bJDBzxg==" workbookSaltValue="8ixGGmTcb74w9bbaVExtcQ==" workbookSpinCount="100000" lockStructure="1"/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E18" i="2"/>
  <c r="D18" i="2"/>
  <c r="C18" i="2"/>
  <c r="B12" i="2" l="1"/>
  <c r="C12" i="2"/>
  <c r="D12" i="2"/>
  <c r="E12" i="2"/>
  <c r="F12" i="2"/>
  <c r="G12" i="2"/>
  <c r="H12" i="2"/>
  <c r="I12" i="2"/>
  <c r="J12" i="2"/>
  <c r="D9" i="2" l="1"/>
  <c r="E9" i="2"/>
  <c r="F9" i="2"/>
  <c r="G9" i="2"/>
  <c r="H9" i="2"/>
  <c r="I9" i="2"/>
  <c r="J9" i="2"/>
  <c r="D10" i="2"/>
  <c r="E10" i="2"/>
  <c r="F10" i="2"/>
  <c r="G10" i="2"/>
  <c r="H10" i="2"/>
  <c r="I10" i="2"/>
  <c r="J10" i="2"/>
  <c r="D13" i="2"/>
  <c r="E13" i="2"/>
  <c r="F13" i="2"/>
  <c r="G13" i="2"/>
  <c r="H13" i="2"/>
  <c r="I13" i="2"/>
  <c r="J13" i="2"/>
  <c r="D11" i="2"/>
  <c r="E11" i="2"/>
  <c r="F11" i="2"/>
  <c r="G11" i="2"/>
  <c r="H11" i="2"/>
  <c r="I11" i="2"/>
  <c r="J11" i="2"/>
  <c r="C10" i="2"/>
  <c r="C13" i="2"/>
  <c r="C11" i="2"/>
  <c r="E15" i="2" l="1"/>
  <c r="B10" i="2" l="1"/>
  <c r="B13" i="2"/>
  <c r="B11" i="2"/>
  <c r="B9" i="2"/>
  <c r="E13" i="1"/>
  <c r="F13" i="1"/>
  <c r="E17" i="2" s="1"/>
  <c r="G13" i="1"/>
  <c r="H13" i="1"/>
  <c r="I13" i="1"/>
  <c r="J13" i="1"/>
  <c r="K13" i="1"/>
  <c r="D13" i="1"/>
  <c r="B9" i="3" l="1"/>
  <c r="C9" i="3"/>
  <c r="C26" i="3" s="1"/>
  <c r="B10" i="3"/>
  <c r="C10" i="3"/>
  <c r="B11" i="3"/>
  <c r="C11" i="3"/>
  <c r="B12" i="3"/>
  <c r="C12" i="3"/>
  <c r="B13" i="3"/>
  <c r="C13" i="3"/>
  <c r="B16" i="3"/>
  <c r="B28" i="3" s="1"/>
  <c r="C16" i="3"/>
  <c r="C28" i="3" s="1"/>
  <c r="B17" i="3"/>
  <c r="C17" i="3"/>
  <c r="B18" i="3"/>
  <c r="C18" i="3"/>
  <c r="B19" i="3"/>
  <c r="C19" i="3"/>
  <c r="B20" i="3"/>
  <c r="C20" i="3"/>
  <c r="B24" i="3"/>
  <c r="B25" i="3"/>
  <c r="C25" i="3"/>
  <c r="B26" i="3"/>
  <c r="B27" i="3"/>
  <c r="C27" i="3"/>
  <c r="B2" i="3"/>
  <c r="C2" i="3"/>
  <c r="B3" i="3"/>
  <c r="C3" i="3"/>
  <c r="B4" i="3"/>
  <c r="C4" i="3"/>
  <c r="B5" i="3"/>
  <c r="C5" i="3"/>
  <c r="C29" i="3" l="1"/>
  <c r="B29" i="3"/>
  <c r="C24" i="3"/>
  <c r="C15" i="2" l="1"/>
  <c r="D15" i="2"/>
  <c r="C9" i="2"/>
  <c r="D14" i="2"/>
  <c r="C14" i="2"/>
  <c r="D19" i="2" l="1"/>
  <c r="D20" i="2"/>
  <c r="C19" i="2"/>
  <c r="C20" i="2"/>
  <c r="C21" i="2"/>
  <c r="D17" i="2"/>
  <c r="C17" i="2"/>
  <c r="D16" i="2"/>
  <c r="C22" i="2"/>
  <c r="D21" i="2"/>
  <c r="C16" i="2"/>
  <c r="D22" i="2"/>
  <c r="C27" i="2" l="1"/>
  <c r="D28" i="2"/>
  <c r="D30" i="2"/>
  <c r="D27" i="2"/>
  <c r="D29" i="2"/>
  <c r="D31" i="2"/>
  <c r="D32" i="2"/>
  <c r="D26" i="2"/>
  <c r="C29" i="2"/>
  <c r="C26" i="2"/>
  <c r="C31" i="2"/>
  <c r="C28" i="2"/>
  <c r="C32" i="2"/>
  <c r="C30" i="2"/>
  <c r="J16" i="2" l="1"/>
  <c r="J14" i="2"/>
  <c r="J15" i="2"/>
  <c r="J21" i="2" l="1"/>
  <c r="J17" i="2"/>
  <c r="J22" i="2"/>
  <c r="J20" i="2"/>
  <c r="J29" i="2" l="1"/>
  <c r="J26" i="2"/>
  <c r="J27" i="2"/>
  <c r="J31" i="2"/>
  <c r="J30" i="2"/>
  <c r="J32" i="2"/>
  <c r="J28" i="2"/>
  <c r="B6" i="2" l="1"/>
  <c r="B21" i="2" s="1"/>
  <c r="B22" i="2" l="1"/>
  <c r="F14" i="2" l="1"/>
  <c r="G14" i="2"/>
  <c r="H14" i="2"/>
  <c r="I14" i="2"/>
  <c r="F15" i="2"/>
  <c r="G15" i="2"/>
  <c r="H15" i="2"/>
  <c r="I15" i="2"/>
  <c r="E14" i="2"/>
  <c r="A23" i="3" l="1"/>
  <c r="E19" i="3"/>
  <c r="F19" i="3"/>
  <c r="G19" i="3"/>
  <c r="H19" i="3"/>
  <c r="I19" i="3"/>
  <c r="J19" i="3"/>
  <c r="K19" i="3"/>
  <c r="L19" i="3"/>
  <c r="M19" i="3"/>
  <c r="D19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20" i="3"/>
  <c r="F20" i="3"/>
  <c r="G20" i="3"/>
  <c r="H20" i="3"/>
  <c r="I20" i="3"/>
  <c r="J20" i="3"/>
  <c r="K20" i="3"/>
  <c r="L20" i="3"/>
  <c r="M20" i="3"/>
  <c r="D20" i="3"/>
  <c r="D18" i="3"/>
  <c r="D17" i="3"/>
  <c r="D16" i="3"/>
  <c r="E9" i="3"/>
  <c r="F9" i="3"/>
  <c r="G9" i="3"/>
  <c r="H9" i="3"/>
  <c r="I9" i="3"/>
  <c r="J19" i="2" s="1"/>
  <c r="J9" i="3"/>
  <c r="K9" i="3"/>
  <c r="L9" i="3"/>
  <c r="M9" i="3"/>
  <c r="E10" i="3"/>
  <c r="F10" i="3"/>
  <c r="G10" i="3"/>
  <c r="H10" i="3"/>
  <c r="I10" i="3"/>
  <c r="J10" i="3"/>
  <c r="K10" i="3"/>
  <c r="L10" i="3"/>
  <c r="M10" i="3"/>
  <c r="E11" i="3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D13" i="3"/>
  <c r="D12" i="3"/>
  <c r="D11" i="3"/>
  <c r="D10" i="3"/>
  <c r="D9" i="3"/>
  <c r="D2" i="3"/>
  <c r="E2" i="3"/>
  <c r="F2" i="3"/>
  <c r="G2" i="3"/>
  <c r="H2" i="3"/>
  <c r="I2" i="3"/>
  <c r="J2" i="3"/>
  <c r="K2" i="3"/>
  <c r="L2" i="3"/>
  <c r="M2" i="3"/>
  <c r="D3" i="3"/>
  <c r="E3" i="3"/>
  <c r="F3" i="3"/>
  <c r="G3" i="3"/>
  <c r="H3" i="3"/>
  <c r="I3" i="3"/>
  <c r="J3" i="3"/>
  <c r="K3" i="3"/>
  <c r="L3" i="3"/>
  <c r="M3" i="3"/>
  <c r="D4" i="3"/>
  <c r="E4" i="3"/>
  <c r="F4" i="3"/>
  <c r="G4" i="3"/>
  <c r="H4" i="3"/>
  <c r="I4" i="3"/>
  <c r="J4" i="3"/>
  <c r="K4" i="3"/>
  <c r="L4" i="3"/>
  <c r="M4" i="3"/>
  <c r="D5" i="3"/>
  <c r="E5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  <c r="A3" i="3"/>
  <c r="A4" i="3"/>
  <c r="A5" i="3"/>
  <c r="A6" i="3"/>
  <c r="A2" i="3"/>
  <c r="H21" i="2" l="1"/>
  <c r="H22" i="2"/>
  <c r="G22" i="2"/>
  <c r="G21" i="2"/>
  <c r="E21" i="2"/>
  <c r="E22" i="2"/>
  <c r="F21" i="2"/>
  <c r="F22" i="2"/>
  <c r="I22" i="2"/>
  <c r="I21" i="2"/>
  <c r="M25" i="3"/>
  <c r="M24" i="3"/>
  <c r="M27" i="3"/>
  <c r="M26" i="3"/>
  <c r="I25" i="3"/>
  <c r="I24" i="3"/>
  <c r="I27" i="3"/>
  <c r="I26" i="3"/>
  <c r="E27" i="3"/>
  <c r="E26" i="3"/>
  <c r="E25" i="3"/>
  <c r="E24" i="3"/>
  <c r="M28" i="3"/>
  <c r="M29" i="3"/>
  <c r="I28" i="3"/>
  <c r="I29" i="3"/>
  <c r="E28" i="3"/>
  <c r="E29" i="3"/>
  <c r="G17" i="2"/>
  <c r="L24" i="3"/>
  <c r="L27" i="3"/>
  <c r="L26" i="3"/>
  <c r="L25" i="3"/>
  <c r="H24" i="3"/>
  <c r="H27" i="3"/>
  <c r="H26" i="3"/>
  <c r="H25" i="3"/>
  <c r="D29" i="3"/>
  <c r="D28" i="3"/>
  <c r="L28" i="3"/>
  <c r="L29" i="3"/>
  <c r="H28" i="3"/>
  <c r="H29" i="3"/>
  <c r="F17" i="2"/>
  <c r="K27" i="3"/>
  <c r="K26" i="3"/>
  <c r="K25" i="3"/>
  <c r="K24" i="3"/>
  <c r="K28" i="3"/>
  <c r="K29" i="3"/>
  <c r="I17" i="2"/>
  <c r="D27" i="3"/>
  <c r="D24" i="3"/>
  <c r="D25" i="3"/>
  <c r="D26" i="3"/>
  <c r="J27" i="3"/>
  <c r="J26" i="3"/>
  <c r="J25" i="3"/>
  <c r="J24" i="3"/>
  <c r="F27" i="3"/>
  <c r="F26" i="3"/>
  <c r="F25" i="3"/>
  <c r="F24" i="3"/>
  <c r="J28" i="3"/>
  <c r="J29" i="3"/>
  <c r="F28" i="3"/>
  <c r="F29" i="3"/>
  <c r="H17" i="2"/>
  <c r="I20" i="2"/>
  <c r="I16" i="2"/>
  <c r="G29" i="3"/>
  <c r="G26" i="3"/>
  <c r="G24" i="3"/>
  <c r="G27" i="3"/>
  <c r="G28" i="3"/>
  <c r="G25" i="3"/>
  <c r="F20" i="2"/>
  <c r="H20" i="2"/>
  <c r="H16" i="2"/>
  <c r="G16" i="2"/>
  <c r="E16" i="2"/>
  <c r="E20" i="2"/>
  <c r="G20" i="2"/>
  <c r="F16" i="2"/>
  <c r="F26" i="2" l="1"/>
  <c r="F19" i="2"/>
  <c r="G19" i="2"/>
  <c r="E26" i="2"/>
  <c r="H26" i="2"/>
  <c r="I28" i="2"/>
  <c r="E19" i="2"/>
  <c r="G30" i="2"/>
  <c r="I19" i="2"/>
  <c r="I26" i="2"/>
  <c r="I31" i="2"/>
  <c r="I29" i="2"/>
  <c r="I27" i="2"/>
  <c r="I32" i="2"/>
  <c r="F31" i="2"/>
  <c r="E30" i="2"/>
  <c r="I30" i="2"/>
  <c r="H31" i="2"/>
  <c r="H29" i="2"/>
  <c r="F29" i="2"/>
  <c r="F27" i="2"/>
  <c r="G28" i="2"/>
  <c r="G26" i="2"/>
  <c r="E28" i="2"/>
  <c r="E27" i="2"/>
  <c r="H27" i="2"/>
  <c r="H32" i="2"/>
  <c r="F32" i="2"/>
  <c r="F30" i="2"/>
  <c r="G31" i="2"/>
  <c r="G29" i="2"/>
  <c r="E29" i="2"/>
  <c r="E32" i="2"/>
  <c r="H30" i="2"/>
  <c r="H28" i="2"/>
  <c r="F28" i="2"/>
  <c r="G27" i="2"/>
  <c r="G32" i="2"/>
  <c r="E31" i="2"/>
  <c r="H19" i="2"/>
</calcChain>
</file>

<file path=xl/sharedStrings.xml><?xml version="1.0" encoding="utf-8"?>
<sst xmlns="http://schemas.openxmlformats.org/spreadsheetml/2006/main" count="153" uniqueCount="72">
  <si>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</si>
  <si>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</si>
  <si>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</si>
  <si>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</si>
  <si>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</si>
  <si>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</si>
  <si>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</si>
  <si>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</si>
  <si>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</si>
  <si>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</si>
  <si>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</si>
  <si>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</si>
  <si>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</si>
  <si>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</si>
  <si>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</si>
  <si>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</si>
  <si>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</si>
  <si>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</si>
  <si>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</si>
  <si>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</si>
  <si>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</si>
  <si>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</si>
  <si>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</si>
  <si>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</si>
  <si>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</si>
  <si>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</si>
  <si>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</si>
  <si>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</si>
  <si>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</si>
  <si>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</si>
  <si>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</si>
  <si>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</si>
  <si>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</si>
  <si>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</si>
  <si>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</si>
  <si>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</si>
  <si>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</si>
  <si>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</si>
  <si>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</si>
  <si>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</si>
  <si>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</si>
  <si>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</si>
  <si>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</si>
  <si>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</si>
  <si>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</si>
  <si>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</si>
  <si>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</si>
  <si>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</si>
  <si>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</si>
  <si>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</si>
  <si>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</si>
  <si>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</si>
  <si>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</si>
  <si>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</si>
  <si>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</si>
  <si>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</si>
  <si>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</si>
  <si>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</si>
  <si>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</si>
  <si>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</si>
  <si>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</si>
  <si>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</si>
  <si>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</si>
  <si>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</si>
  <si>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Plenum</t>
  </si>
  <si>
    <t>WP210S</t>
  </si>
  <si>
    <t/>
  </si>
  <si>
    <t>Nominal Size</t>
  </si>
  <si>
    <t>Ø Spigot</t>
  </si>
  <si>
    <t>Damper position</t>
  </si>
  <si>
    <t>WR210S</t>
  </si>
  <si>
    <t>100% (open)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</si>
</sst>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/>
    <xf numFmtId="10" fontId="10" fillId="0" borderId="0" xfId="0" applyNumberFormat="1" applyFont="1"/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2</xdr:row>
      <xdr:rowOff>19050</xdr:rowOff>
    </xdr:from>
    <xdr:to>
      <xdr:col>7</xdr:col>
      <xdr:colOff>747519</xdr:colOff>
      <xdr:row>6</xdr:row>
      <xdr:rowOff>732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447675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10" width="15.140625" customWidth="1"/>
  </cols>
  <sheetData>
    <row r="1" spans="1:10" ht="21" x14ac:dyDescent="0.35">
      <c r="A1" s="6" t="s">
        <v>11</v>
      </c>
    </row>
    <row r="2" spans="1:10" s="58" customFormat="1" ht="12.75" x14ac:dyDescent="0.2">
      <c r="A2" s="56" t="s">
        <v>21</v>
      </c>
      <c r="B2" s="57" t="s">
        <v>12</v>
      </c>
      <c r="C2" s="70">
        <v>200</v>
      </c>
    </row>
    <row r="3" spans="1:10" s="58" customFormat="1" ht="14.25" x14ac:dyDescent="0.25">
      <c r="A3" s="56" t="s">
        <v>48</v>
      </c>
      <c r="B3" s="57" t="s">
        <v>14</v>
      </c>
      <c r="C3" s="70">
        <v>2</v>
      </c>
    </row>
    <row r="4" spans="1:10" s="58" customFormat="1" ht="14.25" x14ac:dyDescent="0.25">
      <c r="A4" s="56" t="s">
        <v>49</v>
      </c>
      <c r="B4" s="57" t="s">
        <v>20</v>
      </c>
      <c r="C4" s="70">
        <v>26</v>
      </c>
    </row>
    <row r="5" spans="1:10" s="58" customFormat="1" ht="14.25" x14ac:dyDescent="0.25">
      <c r="A5" s="56" t="s">
        <v>50</v>
      </c>
      <c r="B5" s="57" t="s">
        <v>20</v>
      </c>
      <c r="C5" s="70">
        <v>26</v>
      </c>
    </row>
    <row r="6" spans="1:10" s="58" customFormat="1" ht="12.75" x14ac:dyDescent="0.2">
      <c r="A6" s="56" t="s">
        <v>60</v>
      </c>
      <c r="B6" s="57" t="str">
        <f>CONCATENATE("[",C7,"]")</f>
        <v>[dB(A)]</v>
      </c>
      <c r="C6" s="70">
        <v>8</v>
      </c>
    </row>
    <row r="7" spans="1:10" s="58" customFormat="1" ht="12.75" x14ac:dyDescent="0.2">
      <c r="A7" s="56" t="s">
        <v>61</v>
      </c>
      <c r="B7" s="57"/>
      <c r="C7" s="70" t="s">
        <v>58</v>
      </c>
    </row>
    <row r="8" spans="1:10" s="58" customFormat="1" ht="12.75" x14ac:dyDescent="0.2"/>
    <row r="9" spans="1:10" s="58" customFormat="1" ht="12.75" x14ac:dyDescent="0.2">
      <c r="B9" s="59" t="str">
        <f>TechData!C1</f>
        <v>Type</v>
      </c>
      <c r="C9" s="29" t="str">
        <f>IF(ISBLANK(TechData!D1),"",TechData!D1)</f>
        <v>WR210S</v>
      </c>
      <c r="D9" s="29" t="str">
        <f>IF(ISBLANK(TechData!E1),"",TechData!E1)</f>
        <v>WR210S</v>
      </c>
      <c r="E9" s="29" t="str">
        <f>IF(ISBLANK(TechData!F1),"",TechData!F1)</f>
        <v>WR210S</v>
      </c>
      <c r="F9" s="29" t="str">
        <f>IF(ISBLANK(TechData!G1),"",TechData!G1)</f>
        <v>WR210S</v>
      </c>
      <c r="G9" s="29" t="str">
        <f>IF(ISBLANK(TechData!H1),"",TechData!H1)</f>
        <v>WR210S</v>
      </c>
      <c r="H9" s="29" t="str">
        <f>IF(ISBLANK(TechData!I1),"",TechData!I1)</f>
        <v>WR210S</v>
      </c>
      <c r="I9" s="29" t="str">
        <f>IF(ISBLANK(TechData!J1),"",TechData!J1)</f>
        <v>WR210S</v>
      </c>
      <c r="J9" s="30" t="str">
        <f>IF(ISBLANK(TechData!K1),"",TechData!K1)</f>
        <v>WR210S</v>
      </c>
    </row>
    <row r="10" spans="1:10" s="58" customFormat="1" ht="12.75" x14ac:dyDescent="0.2">
      <c r="B10" s="59" t="str">
        <f>TechData!C2</f>
        <v>Nominal Size</v>
      </c>
      <c r="C10" s="29">
        <f>IF(ISBLANK(TechData!D2),"",TechData!D2)</f>
        <v>100</v>
      </c>
      <c r="D10" s="29">
        <f>IF(ISBLANK(TechData!E2),"",TechData!E2)</f>
        <v>125</v>
      </c>
      <c r="E10" s="29">
        <f>IF(ISBLANK(TechData!F2),"",TechData!F2)</f>
        <v>160</v>
      </c>
      <c r="F10" s="29">
        <f>IF(ISBLANK(TechData!G2),"",TechData!G2)</f>
        <v>200</v>
      </c>
      <c r="G10" s="29">
        <f>IF(ISBLANK(TechData!H2),"",TechData!H2)</f>
        <v>250</v>
      </c>
      <c r="H10" s="29">
        <f>IF(ISBLANK(TechData!I2),"",TechData!I2)</f>
        <v>315</v>
      </c>
      <c r="I10" s="29">
        <f>IF(ISBLANK(TechData!J2),"",TechData!J2)</f>
        <v>400</v>
      </c>
      <c r="J10" s="30">
        <f>IF(ISBLANK(TechData!K2),"",TechData!K2)</f>
        <v>500</v>
      </c>
    </row>
    <row r="11" spans="1:10" s="58" customFormat="1" ht="12.75" x14ac:dyDescent="0.2">
      <c r="B11" s="59" t="str">
        <f>TechData!C5</f>
        <v>Plenum</v>
      </c>
      <c r="C11" s="29" t="str">
        <f>IF(ISBLANK(TechData!D5),"",TechData!D5)</f>
        <v>WP210S</v>
      </c>
      <c r="D11" s="29" t="str">
        <f>IF(ISBLANK(TechData!E5),"",TechData!E5)</f>
        <v>WP210S</v>
      </c>
      <c r="E11" s="29" t="str">
        <f>IF(ISBLANK(TechData!F5),"",TechData!F5)</f>
        <v>WP210S</v>
      </c>
      <c r="F11" s="29" t="str">
        <f>IF(ISBLANK(TechData!G5),"",TechData!G5)</f>
        <v>WP210S</v>
      </c>
      <c r="G11" s="29" t="str">
        <f>IF(ISBLANK(TechData!H5),"",TechData!H5)</f>
        <v>WP210S</v>
      </c>
      <c r="H11" s="29" t="str">
        <f>IF(ISBLANK(TechData!I5),"",TechData!I5)</f>
        <v>WP210S</v>
      </c>
      <c r="I11" s="29" t="str">
        <f>IF(ISBLANK(TechData!J5),"",TechData!J5)</f>
        <v>WP210S</v>
      </c>
      <c r="J11" s="30" t="str">
        <f>IF(ISBLANK(TechData!K5),"",TechData!K5)</f>
        <v>WP210S</v>
      </c>
    </row>
    <row r="12" spans="1:10" s="58" customFormat="1" ht="12.75" x14ac:dyDescent="0.2">
      <c r="B12" s="59" t="str">
        <f>TechData!C3</f>
        <v>Ø Spigot</v>
      </c>
      <c r="C12" s="29">
        <f>IF(ISBLANK(TechData!D3),"",TechData!D3)</f>
        <v>80</v>
      </c>
      <c r="D12" s="29">
        <f>IF(ISBLANK(TechData!E3),"",TechData!E3)</f>
        <v>100</v>
      </c>
      <c r="E12" s="29">
        <f>IF(ISBLANK(TechData!F3),"",TechData!F3)</f>
        <v>125</v>
      </c>
      <c r="F12" s="29">
        <f>IF(ISBLANK(TechData!G3),"",TechData!G3)</f>
        <v>160</v>
      </c>
      <c r="G12" s="29">
        <f>IF(ISBLANK(TechData!H3),"",TechData!H3)</f>
        <v>200</v>
      </c>
      <c r="H12" s="29">
        <f>IF(ISBLANK(TechData!I3),"",TechData!I3)</f>
        <v>250</v>
      </c>
      <c r="I12" s="29">
        <f>IF(ISBLANK(TechData!J3),"",TechData!J3)</f>
        <v>315</v>
      </c>
      <c r="J12" s="30">
        <f>IF(ISBLANK(TechData!K3),"",TechData!K3)</f>
        <v>400</v>
      </c>
    </row>
    <row r="13" spans="1:10" s="58" customFormat="1" ht="12.75" x14ac:dyDescent="0.2">
      <c r="B13" s="59" t="str">
        <f>TechData!C4</f>
        <v>Damper position</v>
      </c>
      <c r="C13" s="29" t="str">
        <f>IF(ISBLANK(TechData!D4),"",TechData!D4)</f>
        <v>100% (open)</v>
      </c>
      <c r="D13" s="29" t="str">
        <f>IF(ISBLANK(TechData!E4),"",TechData!E4)</f>
        <v>100% (open)</v>
      </c>
      <c r="E13" s="29" t="str">
        <f>IF(ISBLANK(TechData!F4),"",TechData!F4)</f>
        <v>100% (open)</v>
      </c>
      <c r="F13" s="29" t="str">
        <f>IF(ISBLANK(TechData!G4),"",TechData!G4)</f>
        <v>100% (open)</v>
      </c>
      <c r="G13" s="29" t="str">
        <f>IF(ISBLANK(TechData!H4),"",TechData!H4)</f>
        <v>100% (open)</v>
      </c>
      <c r="H13" s="29" t="str">
        <f>IF(ISBLANK(TechData!I4),"",TechData!I4)</f>
        <v>100% (open)</v>
      </c>
      <c r="I13" s="29" t="str">
        <f>IF(ISBLANK(TechData!J4),"",TechData!J4)</f>
        <v>100% (open)</v>
      </c>
      <c r="J13" s="30" t="str">
        <f>IF(ISBLANK(TechData!K4),"",TechData!K4)</f>
        <v>100% (open)</v>
      </c>
    </row>
    <row r="14" spans="1:10" s="58" customFormat="1" ht="14.25" x14ac:dyDescent="0.25">
      <c r="A14" s="60" t="s">
        <v>56</v>
      </c>
      <c r="B14" s="57" t="s">
        <v>13</v>
      </c>
      <c r="C14" s="62">
        <f>$C$2/3600/TechData!D13</f>
        <v>11.052426603603843</v>
      </c>
      <c r="D14" s="62">
        <f>$C$2/3600/TechData!E13</f>
        <v>7.0735530263064588</v>
      </c>
      <c r="E14" s="62">
        <f>$C$2/3600/TechData!F13</f>
        <v>4.5270739368361337</v>
      </c>
      <c r="F14" s="62">
        <f>$C$2/3600/TechData!G13</f>
        <v>2.7631066509009607</v>
      </c>
      <c r="G14" s="62">
        <f>$C$2/3600/TechData!H13</f>
        <v>1.7683882565766147</v>
      </c>
      <c r="H14" s="62">
        <f>$C$2/3600/TechData!I13</f>
        <v>1.1317684842090334</v>
      </c>
      <c r="I14" s="62">
        <f>$C$2/3600/TechData!J13</f>
        <v>0.71288012358845643</v>
      </c>
      <c r="J14" s="62">
        <f>$C$2/3600/TechData!K13</f>
        <v>0.44209706414415367</v>
      </c>
    </row>
    <row r="15" spans="1:10" s="58" customFormat="1" ht="14.25" x14ac:dyDescent="0.25">
      <c r="A15" s="60" t="s">
        <v>57</v>
      </c>
      <c r="B15" s="57" t="s">
        <v>13</v>
      </c>
      <c r="C15" s="62">
        <f>$C$2/3600/TechData!D7</f>
        <v>34.863261110341718</v>
      </c>
      <c r="D15" s="62">
        <f>$C$2/3600/TechData!E7</f>
        <v>21.237625242511715</v>
      </c>
      <c r="E15" s="62">
        <f>$C$2/3600/TechData!F7</f>
        <v>12.273404437716216</v>
      </c>
      <c r="F15" s="62">
        <f>$C$2/3600/TechData!G7</f>
        <v>7.4765800902278787</v>
      </c>
      <c r="G15" s="62">
        <f>$C$2/3600/TechData!H7</f>
        <v>4.5545023900470039</v>
      </c>
      <c r="H15" s="62">
        <f>$C$2/3600/TechData!I7</f>
        <v>2.7257884512987069</v>
      </c>
      <c r="I15" s="62">
        <f>$C$2/3600/TechData!J7</f>
        <v>1.6033855716673062</v>
      </c>
      <c r="J15" s="62">
        <f>$C$2/3600/TechData!K7</f>
        <v>0.97673312265729384</v>
      </c>
    </row>
    <row r="16" spans="1:10" s="58" customFormat="1" ht="14.25" x14ac:dyDescent="0.25">
      <c r="A16" s="60" t="s">
        <v>51</v>
      </c>
      <c r="B16" s="57" t="s">
        <v>15</v>
      </c>
      <c r="C16" s="61">
        <f>IF(C9="","",IF(ISBLANK(TechData!D11),"-",IF((SelectionData!$C$2/TechData!D11)^(1/TechData!D12)&lt;1,"&lt;1",(SelectionData!$C$2/TechData!D11)^(1/TechData!D12))))</f>
        <v>506.8323427047934</v>
      </c>
      <c r="D16" s="61">
        <f>IF(D9="","",IF(ISBLANK(TechData!E11),"-",IF((SelectionData!$C$2/TechData!E11)^(1/TechData!E12)&lt;1,"&lt;1",(SelectionData!$C$2/TechData!E11)^(1/TechData!E12))))</f>
        <v>208.68097190769313</v>
      </c>
      <c r="E16" s="61">
        <f>IF(E9="","",IF(ISBLANK(TechData!F11),"-",IF((SelectionData!$C$2/TechData!F11)^(1/TechData!F12)&lt;1,"&lt;1",(SelectionData!$C$2/TechData!F11)^(1/TechData!F12))))</f>
        <v>83.141558875575612</v>
      </c>
      <c r="F16" s="61">
        <f>IF(F9="","",IF(ISBLANK(TechData!G11),"-",IF((SelectionData!$C$2/TechData!G11)^(1/TechData!G12)&lt;1,"&lt;1",(SelectionData!$C$2/TechData!G11)^(1/TechData!G12))))</f>
        <v>24.275859571030647</v>
      </c>
      <c r="G16" s="61">
        <f>IF(G9="","",IF(ISBLANK(TechData!H11),"-",IF((SelectionData!$C$2/TechData!H11)^(1/TechData!H12)&lt;1,"&lt;1",(SelectionData!$C$2/TechData!H11)^(1/TechData!H12))))</f>
        <v>12.936573317855936</v>
      </c>
      <c r="H16" s="61">
        <f>IF(H9="","",IF(ISBLANK(TechData!I11),"-",IF((SelectionData!$C$2/TechData!I11)^(1/TechData!I12)&lt;1,"&lt;1",(SelectionData!$C$2/TechData!I11)^(1/TechData!I12))))</f>
        <v>6.4564128551603037</v>
      </c>
      <c r="I16" s="61">
        <f>IF(I9="","",IF(ISBLANK(TechData!J11),"-",IF((SelectionData!$C$2/TechData!J11)^(1/TechData!J12)&lt;1,"&lt;1",(SelectionData!$C$2/TechData!J11)^(1/TechData!J12))))</f>
        <v>2.4529963314138716</v>
      </c>
      <c r="J16" s="61" t="str">
        <f>IF(J9="","",IF(ISBLANK(TechData!K11),"-",IF((SelectionData!$C$2/TechData!K11)^(1/TechData!K12)&lt;1,"&lt;1",(SelectionData!$C$2/TechData!K11)^(1/TechData!K12))))</f>
        <v>&lt;1</v>
      </c>
    </row>
    <row r="17" spans="1:12" s="58" customFormat="1" ht="14.25" x14ac:dyDescent="0.25">
      <c r="A17" s="60" t="s">
        <v>52</v>
      </c>
      <c r="B17" s="57" t="s">
        <v>15</v>
      </c>
      <c r="C17" s="61">
        <f>IF(C9="","",IF(ISBLANK(TechData!D11),"-",IF((SelectionData!$C$2/TechData!D11)^(1/TechData!D12)+0.5*1.2*($C$2/3600/TechData!D13)^2&lt;1,"&lt;1",(SelectionData!$C$2/TechData!D11)^(1/TechData!D12)+0.5*1.2*($C$2/3600/TechData!D13)^2)))</f>
        <v>580.12602300162337</v>
      </c>
      <c r="D17" s="61">
        <f>IF(D9="","",IF(ISBLANK(TechData!E11),"-",IF((SelectionData!$C$2/TechData!E11)^(1/TechData!E12)+0.5*1.2*($C$2/3600/TechData!E13)^2&lt;1,"&lt;1",(SelectionData!$C$2/TechData!E11)^(1/TechData!E12)+0.5*1.2*($C$2/3600/TechData!E13)^2)))</f>
        <v>238.70206335727468</v>
      </c>
      <c r="E17" s="61">
        <f>IF(E9="","",IF(ISBLANK(TechData!F11),"-",IF((SelectionData!$C$2/TechData!F11)^(1/TechData!F12)+0.5*1.2*($C$2/3600/TechData!F13)^2&lt;1,"&lt;1",(SelectionData!$C$2/TechData!F11)^(1/TechData!F12)+0.5*1.2*($C$2/3600/TechData!F13)^2)))</f>
        <v>95.438197933324219</v>
      </c>
      <c r="F17" s="61">
        <f>IF(F9="","",IF(ISBLANK(TechData!G11),"-",IF((SelectionData!$C$2/TechData!G11)^(1/TechData!G12)+0.5*1.2*($C$2/3600/TechData!G13)^2&lt;1,"&lt;1",(SelectionData!$C$2/TechData!G11)^(1/TechData!G12)+0.5*1.2*($C$2/3600/TechData!G13)^2)))</f>
        <v>28.85671458958252</v>
      </c>
      <c r="G17" s="61">
        <f>IF(G9="","",IF(ISBLANK(TechData!H11),"-",IF((SelectionData!$C$2/TechData!H11)^(1/TechData!H12)+0.5*1.2*($C$2/3600/TechData!H13)^2&lt;1,"&lt;1",(SelectionData!$C$2/TechData!H11)^(1/TechData!H12)+0.5*1.2*($C$2/3600/TechData!H13)^2)))</f>
        <v>14.812891533454783</v>
      </c>
      <c r="H17" s="61">
        <f>IF(H9="","",IF(ISBLANK(TechData!I11),"-",IF((SelectionData!$C$2/TechData!I11)^(1/TechData!I12)+0.5*1.2*($C$2/3600/TechData!I13)^2&lt;1,"&lt;1",(SelectionData!$C$2/TechData!I11)^(1/TechData!I12)+0.5*1.2*($C$2/3600/TechData!I13)^2)))</f>
        <v>7.2249527962695916</v>
      </c>
      <c r="I17" s="61">
        <f>IF(I9="","",IF(ISBLANK(TechData!J11),"-",IF((SelectionData!$C$2/TechData!J11)^(1/TechData!J12)+0.5*1.2*($C$2/3600/TechData!J13)^2&lt;1,"&lt;1",(SelectionData!$C$2/TechData!J11)^(1/TechData!J12)+0.5*1.2*($C$2/3600/TechData!J13)^2)))</f>
        <v>2.7579151737783674</v>
      </c>
      <c r="J17" s="61" t="str">
        <f>IF(J9="","",IF(ISBLANK(TechData!K11),"-",IF((SelectionData!$C$2/TechData!K11)^(1/TechData!K12)+0.5*1.2*($C$2/3600/TechData!K13)^2&lt;1,"&lt;1",(SelectionData!$C$2/TechData!K11)^(1/TechData!K12)+0.5*1.2*($C$2/3600/TechData!K13)^2)))</f>
        <v>&lt;1</v>
      </c>
      <c r="L17" s="77"/>
    </row>
    <row r="18" spans="1:12" s="58" customFormat="1" ht="14.25" x14ac:dyDescent="0.25">
      <c r="A18" s="60" t="s">
        <v>53</v>
      </c>
      <c r="B18" s="57" t="s">
        <v>13</v>
      </c>
      <c r="C18" s="64" t="str">
        <f>IF(C9="","",IF(ISBLANK(TechData!D8),"-",IF(($C$2/3600/TechData!D7)*TechData!D8*SQRT(TechData!D7)/(SelectionData!$C$3-TechData!D9)&gt;0.75,"&gt;0.75",($C$2/3600/TechData!D7)*TechData!D8*SQRT(TechData!D7)/(SelectionData!$C$3-TechData!D9))))</f>
        <v>&gt;0.75</v>
      </c>
      <c r="D18" s="64" t="str">
        <f>IF(D9="","",IF(ISBLANK(TechData!E8),"-",IF(($C$2/3600/TechData!E7)*TechData!E8*SQRT(TechData!E7)/(SelectionData!$C$3-TechData!E9)&gt;0.75,"&gt;0.75",($C$2/3600/TechData!E7)*TechData!E8*SQRT(TechData!E7)/(SelectionData!$C$3-TechData!E9))))</f>
        <v>&gt;0.75</v>
      </c>
      <c r="E18" s="64">
        <f>IF(E9="","",IF(ISBLANK(TechData!F8),"-",IF(($C$2/3600/TechData!F7)*TechData!F8*SQRT(TechData!F7)/(SelectionData!$C$3-TechData!F9)&gt;0.75,"&gt;0.75",($C$2/3600/TechData!F7)*TechData!F8*SQRT(TechData!F7)/(SelectionData!$C$3-TechData!F9))))</f>
        <v>0.68925765266635997</v>
      </c>
      <c r="F18" s="64">
        <f>IF(F9="","",IF(ISBLANK(TechData!G8),"-",IF(($C$2/3600/TechData!G7)*TechData!G8*SQRT(TechData!G7)/(SelectionData!$C$3-TechData!G9)&gt;0.75,"&gt;0.75",($C$2/3600/TechData!G7)*TechData!G8*SQRT(TechData!G7)/(SelectionData!$C$3-TechData!G9))))</f>
        <v>0.53895634737347398</v>
      </c>
      <c r="G18" s="64">
        <f>IF(G9="","",IF(ISBLANK(TechData!H8),"-",IF(($C$2/3600/TechData!H7)*TechData!H8*SQRT(TechData!H7)/(SelectionData!$C$3-TechData!H9)&gt;0.75,"&gt;0.75",($C$2/3600/TechData!H7)*TechData!H8*SQRT(TechData!H7)/(SelectionData!$C$3-TechData!H9))))</f>
        <v>0.41732349744285452</v>
      </c>
      <c r="H18" s="64">
        <f>IF(H9="","",IF(ISBLANK(TechData!I8),"-",IF(($C$2/3600/TechData!I7)*TechData!I8*SQRT(TechData!I7)/(SelectionData!$C$3-TechData!I9)&gt;0.75,"&gt;0.75",($C$2/3600/TechData!I7)*TechData!I8*SQRT(TechData!I7)/(SelectionData!$C$3-TechData!I9))))</f>
        <v>0.31425230306070456</v>
      </c>
      <c r="I18" s="64">
        <f>IF(I9="","",IF(ISBLANK(TechData!J8),"-",IF(($C$2/3600/TechData!J7)*TechData!J8*SQRT(TechData!J7)/(SelectionData!$C$3-TechData!J9)&gt;0.75,"&gt;0.75",($C$2/3600/TechData!J7)*TechData!J8*SQRT(TechData!J7)/(SelectionData!$C$3-TechData!J9))))</f>
        <v>0.23189335354237922</v>
      </c>
      <c r="J18" s="64">
        <f>IF(J9="","",IF(ISBLANK(TechData!K8),"-",IF(($C$2/3600/TechData!K7)*TechData!K8*SQRT(TechData!K7)/(SelectionData!$C$3-TechData!K9)&gt;0.75,"&gt;0.75",($C$2/3600/TechData!K7)*TechData!K8*SQRT(TechData!K7)/(SelectionData!$C$3-TechData!K9))))</f>
        <v>0.18194280549217784</v>
      </c>
    </row>
    <row r="19" spans="1:12" s="58" customFormat="1" ht="12.75" hidden="1" x14ac:dyDescent="0.2">
      <c r="A19" s="60" t="s">
        <v>19</v>
      </c>
      <c r="B19" s="57" t="s">
        <v>14</v>
      </c>
      <c r="C19" s="62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62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62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62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G19" s="62" t="str">
        <f>IF(G9="","",IF(OR($C$4&gt;=$C$5,IntermediateCalcul!F9=""),"-",10^(FORECAST(ABS($C$4-$C$5),IntermediateCalcul!F$26:F$27,IntermediateCalcul!F$24:F$25)*LOG($C$2)+FORECAST(ABS($C$4-$C$5),IntermediateCalcul!F$28:F$29,IntermediateCalcul!F$24:F$25))))</f>
        <v>-</v>
      </c>
      <c r="H19" s="62" t="str">
        <f>IF(H9="","",IF(OR($C$4&gt;=$C$5,IntermediateCalcul!G9=""),"-",10^(FORECAST(ABS($C$4-$C$5),IntermediateCalcul!G$26:G$27,IntermediateCalcul!G$24:G$25)*LOG($C$2)+FORECAST(ABS($C$4-$C$5),IntermediateCalcul!G$28:G$29,IntermediateCalcul!G$24:G$25))))</f>
        <v>-</v>
      </c>
      <c r="I19" s="62" t="str">
        <f>IF(I9="","",IF(OR($C$4&gt;=$C$5,IntermediateCalcul!H9=""),"-",10^(FORECAST(ABS($C$4-$C$5),IntermediateCalcul!H$26:H$27,IntermediateCalcul!H$24:H$25)*LOG($C$2)+FORECAST(ABS($C$4-$C$5),IntermediateCalcul!H$28:H$29,IntermediateCalcul!H$24:H$25))))</f>
        <v>-</v>
      </c>
      <c r="J19" s="62" t="str">
        <f>IF(J9="","",IF(OR($C$4&gt;=$C$5,IntermediateCalcul!I9=""),"-",10^(FORECAST(ABS($C$4-$C$5),IntermediateCalcul!I$26:I$27,IntermediateCalcul!I$24:I$25)*LOG($C$2)+FORECAST(ABS($C$4-$C$5),IntermediateCalcul!I$28:I$29,IntermediateCalcul!I$24:I$25))))</f>
        <v>-</v>
      </c>
    </row>
    <row r="20" spans="1:12" s="58" customFormat="1" ht="14.25" hidden="1" x14ac:dyDescent="0.25">
      <c r="A20" s="60" t="s">
        <v>63</v>
      </c>
      <c r="B20" s="57" t="s">
        <v>20</v>
      </c>
      <c r="C20" s="62" t="str">
        <f>IF(C9="","",IF(OR(ISBLANK(TechData!D27),$C$5&lt;$C$4),"-",(TechData!D27*SQRT(TechData!D26)/(SelectionData!$C$3-TechData!D28)*(SelectionData!$C$4-SelectionData!$C$5)+(SelectionData!$C$5+273.15))-273.15))</f>
        <v>-</v>
      </c>
      <c r="D20" s="62" t="str">
        <f>IF(D9="","",IF(OR(ISBLANK(TechData!E27),$C$5&lt;$C$4),"-",(TechData!E27*SQRT(TechData!E26)/(SelectionData!$C$3-TechData!E28)*(SelectionData!$C$4-SelectionData!$C$5)+(SelectionData!$C$5+273.15))-273.15))</f>
        <v>-</v>
      </c>
      <c r="E20" s="62" t="str">
        <f>IF(E9="","",IF(OR(ISBLANK(TechData!F27),$C$5&lt;$C$4),"-",(TechData!F27*SQRT(TechData!F26)/(SelectionData!$C$3-TechData!F28)*(SelectionData!$C$4-SelectionData!$C$5)+(SelectionData!$C$5+273.15))-273.15))</f>
        <v>-</v>
      </c>
      <c r="F20" s="62" t="str">
        <f>IF(F9="","",IF(OR(ISBLANK(TechData!G27),$C$5&lt;$C$4),"-",(TechData!G27*SQRT(TechData!G26)/(SelectionData!$C$3-TechData!G28)*(SelectionData!$C$4-SelectionData!$C$5)+(SelectionData!$C$5+273.15))-273.15))</f>
        <v>-</v>
      </c>
      <c r="G20" s="62" t="str">
        <f>IF(G9="","",IF(OR(ISBLANK(TechData!H27),$C$5&lt;$C$4),"-",(TechData!H27*SQRT(TechData!H26)/(SelectionData!$C$3-TechData!H28)*(SelectionData!$C$4-SelectionData!$C$5)+(SelectionData!$C$5+273.15))-273.15))</f>
        <v>-</v>
      </c>
      <c r="H20" s="62" t="str">
        <f>IF(H9="","",IF(OR(ISBLANK(TechData!I27),$C$5&lt;$C$4),"-",(TechData!I27*SQRT(TechData!I26)/(SelectionData!$C$3-TechData!I28)*(SelectionData!$C$4-SelectionData!$C$5)+(SelectionData!$C$5+273.15))-273.15))</f>
        <v>-</v>
      </c>
      <c r="I20" s="62" t="str">
        <f>IF(I9="","",IF(OR(ISBLANK(TechData!J27),$C$5&lt;$C$4),"-",(TechData!J27*SQRT(TechData!J26)/(SelectionData!$C$3-TechData!J28)*(SelectionData!$C$4-SelectionData!$C$5)+(SelectionData!$C$5+273.15))-273.15))</f>
        <v>-</v>
      </c>
      <c r="J20" s="62" t="str">
        <f>IF(J9="","",IF(OR(ISBLANK(TechData!K27),$C$5&lt;$C$4),"-",(TechData!K27*SQRT(TechData!K26)/(SelectionData!$C$3-TechData!K28)*(SelectionData!$C$4-SelectionData!$C$5)+(SelectionData!$C$5+273.15))-273.15))</f>
        <v>-</v>
      </c>
    </row>
    <row r="21" spans="1:12" s="58" customFormat="1" ht="14.25" x14ac:dyDescent="0.25">
      <c r="A21" s="60" t="s">
        <v>54</v>
      </c>
      <c r="B21" s="57" t="str">
        <f>B6</f>
        <v>[dB(A)]</v>
      </c>
      <c r="C21" s="61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61" t="str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&gt;55</v>
      </c>
      <c r="E21" s="61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47.659590773493306</v>
      </c>
      <c r="F21" s="61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34.76981376818398</v>
      </c>
      <c r="G21" s="61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24.021335674732725</v>
      </c>
      <c r="H21" s="61" t="str">
        <f>IF($C$7="NR",IF(H9="","",IF(ISBLANK(TechData!I30),"-",IF(TechData!I30*LN(SelectionData!$C$2)+TechData!I31&lt;15,"&lt;15",IF(TechData!I30*LN(SelectionData!$C$2)+TechData!I31&gt;50,"&gt;50",TechData!I30*LN(SelectionData!$C$2)+TechData!I31)))),IF(H9="","",IF(ISBLANK(TechData!I33),"-",IF(TechData!I33*LN(SelectionData!$C$2)+TechData!I34&lt;20,"&lt;20",IF(TechData!I33*LN(SelectionData!$C$2)+TechData!I34&gt;55,"&gt;55",TechData!I33*LN(SelectionData!$C$2)+TechData!I34)))))</f>
        <v>&lt;20</v>
      </c>
      <c r="I21" s="61" t="str">
        <f>IF($C$7="NR",IF(I9="","",IF(ISBLANK(TechData!J30),"-",IF(TechData!J30*LN(SelectionData!$C$2)+TechData!J31&lt;15,"&lt;15",IF(TechData!J30*LN(SelectionData!$C$2)+TechData!J31&gt;50,"&gt;50",TechData!J30*LN(SelectionData!$C$2)+TechData!J31)))),IF(I9="","",IF(ISBLANK(TechData!J33),"-",IF(TechData!J33*LN(SelectionData!$C$2)+TechData!J34&lt;20,"&lt;20",IF(TechData!J33*LN(SelectionData!$C$2)+TechData!J34&gt;55,"&gt;55",TechData!J33*LN(SelectionData!$C$2)+TechData!J34)))))</f>
        <v>&lt;20</v>
      </c>
      <c r="J21" s="61" t="str">
        <f>IF($C$7="NR",IF(J9="","",IF(ISBLANK(TechData!K30),"-",IF(TechData!K30*LN(SelectionData!$C$2)+TechData!K31&lt;15,"&lt;15",IF(TechData!K30*LN(SelectionData!$C$2)+TechData!K31&gt;50,"&gt;50",TechData!K30*LN(SelectionData!$C$2)+TechData!K31)))),IF(J9="","",IF(ISBLANK(TechData!K33),"-",IF(TechData!K33*LN(SelectionData!$C$2)+TechData!K34&lt;20,"&lt;20",IF(TechData!K33*LN(SelectionData!$C$2)+TechData!K34&gt;55,"&gt;55",TechData!K33*LN(SelectionData!$C$2)+TechData!K34)))))</f>
        <v>&lt;20</v>
      </c>
    </row>
    <row r="22" spans="1:12" s="58" customFormat="1" ht="14.25" x14ac:dyDescent="0.25">
      <c r="A22" s="60" t="s">
        <v>62</v>
      </c>
      <c r="B22" s="57" t="str">
        <f>B6</f>
        <v>[dB(A)]</v>
      </c>
      <c r="C22" s="61" t="str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&gt;55</v>
      </c>
      <c r="D22" s="61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52.313300860177577</v>
      </c>
      <c r="E22" s="61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39.659590773493306</v>
      </c>
      <c r="F22" s="61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26.76981376818398</v>
      </c>
      <c r="G22" s="61" t="str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&lt;20</v>
      </c>
      <c r="H22" s="61" t="str">
        <f>IF($C$7="NR",IF(H9="","",IF(ISBLANK(TechData!I30),"-",IF(TechData!I30*LN(SelectionData!$C$2)+TechData!I31-$C$6&lt;15,"&lt;15",IF(TechData!I30*LN(SelectionData!$C$2)+TechData!I31-$C$6&gt;50,"&gt;50",TechData!I30*LN(SelectionData!$C$2)+TechData!I31-$C$6)))),IF(H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I22" s="61" t="str">
        <f>IF($C$7="NR",IF(I9="","",IF(ISBLANK(TechData!J30),"-",IF(TechData!J30*LN(SelectionData!$C$2)+TechData!J31-$C$6&lt;15,"&lt;15",IF(TechData!J30*LN(SelectionData!$C$2)+TechData!J31-$C$6&gt;50,"&gt;50",TechData!J30*LN(SelectionData!$C$2)+TechData!J31-$C$6)))),IF(I9="","",IF(ISBLANK(TechData!J33),"-",IF(TechData!J33*LN(SelectionData!$C$2)+TechData!J34-$C$6&lt;20,"&lt;20",IF(TechData!J33*LN(SelectionData!$C$2)+TechData!J34-$C$6&gt;55,"&gt;55",TechData!J33*LN(SelectionData!$C$2)+TechData!J34-$C$6)))))</f>
        <v>&lt;20</v>
      </c>
      <c r="J22" s="61" t="str">
        <f>IF($C$7="NR",IF(J9="","",IF(ISBLANK(TechData!K30),"-",IF(TechData!K30*LN(SelectionData!$C$2)+TechData!K31-$C$6&lt;15,"&lt;15",IF(TechData!K30*LN(SelectionData!$C$2)+TechData!K31-$C$6&gt;50,"&gt;50",TechData!K30*LN(SelectionData!$C$2)+TechData!K31-$C$6)))),IF(J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</row>
    <row r="23" spans="1:12" s="58" customFormat="1" ht="12.75" x14ac:dyDescent="0.2">
      <c r="B23" s="42"/>
    </row>
    <row r="24" spans="1:12" s="58" customFormat="1" ht="12.75" x14ac:dyDescent="0.2">
      <c r="A24" s="63" t="s">
        <v>16</v>
      </c>
      <c r="B24" s="42"/>
    </row>
    <row r="25" spans="1:12" s="58" customFormat="1" ht="14.25" x14ac:dyDescent="0.25">
      <c r="B25" s="42"/>
      <c r="C25" s="78" t="s">
        <v>55</v>
      </c>
      <c r="D25" s="79"/>
      <c r="E25" s="79"/>
      <c r="F25" s="79"/>
      <c r="G25" s="79"/>
      <c r="H25" s="79"/>
      <c r="I25" s="79"/>
      <c r="J25" s="80"/>
    </row>
    <row r="26" spans="1:12" s="58" customFormat="1" ht="12.75" x14ac:dyDescent="0.2">
      <c r="A26" s="56">
        <v>125</v>
      </c>
      <c r="B26" s="57" t="s">
        <v>17</v>
      </c>
      <c r="C26" s="62" t="str">
        <f>IF(C9="","",IF(AND(OR(ISNUMBER(C21),ISNUMBER(C22)),SUM(TechData!D36:D49)&lt;&gt;0),IF(TechData!D36="","&lt; BGL",IF(TechData!D36*LN(SelectionData!$C$2)+TechData!D37&lt;=0,"&lt; BGL",TechData!D36*LN(SelectionData!$C$2)+TechData!D37)),"-"))</f>
        <v>-</v>
      </c>
      <c r="D26" s="62">
        <f>IF(D9="","",IF(AND(OR(ISNUMBER(D21),ISNUMBER(D22)),SUM(TechData!E36:E49)&lt;&gt;0),IF(TechData!E36="","&lt; BGL",IF(TechData!E36*LN(SelectionData!$C$2)+TechData!E37&lt;=0,"&lt; BGL",TechData!E36*LN(SelectionData!$C$2)+TechData!E37)),"-"))</f>
        <v>62.442807379902213</v>
      </c>
      <c r="E26" s="62">
        <f>IF(E9="","",IF(AND(OR(ISNUMBER(E21),ISNUMBER(E22)),SUM(TechData!F36:F49)&lt;&gt;0),IF(TechData!F36="","&lt; BGL",IF(TechData!F36*LN(SelectionData!$C$2)+TechData!F37&lt;=0,"&lt; BGL",TechData!F36*LN(SelectionData!$C$2)+TechData!F37)),"-"))</f>
        <v>53.361225364299294</v>
      </c>
      <c r="F26" s="62">
        <f>IF(F9="","",IF(AND(OR(ISNUMBER(F21),ISNUMBER(F22)),SUM(TechData!G36:G49)&lt;&gt;0),IF(TechData!G36="","&lt; BGL",IF(TechData!G36*LN(SelectionData!$C$2)+TechData!G37&lt;=0,"&lt; BGL",TechData!G36*LN(SelectionData!$C$2)+TechData!G37)),"-"))</f>
        <v>44.30449050288869</v>
      </c>
      <c r="G26" s="62">
        <f>IF(G9="","",IF(AND(OR(ISNUMBER(G21),ISNUMBER(G22)),SUM(TechData!H36:H49)&lt;&gt;0),IF(TechData!H36="","&lt; BGL",IF(TechData!H36*LN(SelectionData!$C$2)+TechData!H37&lt;=0,"&lt; BGL",TechData!H36*LN(SelectionData!$C$2)+TechData!H37)),"-"))</f>
        <v>34.057277893186587</v>
      </c>
      <c r="H26" s="62" t="str">
        <f>IF(H9="","",IF(AND(OR(ISNUMBER(H21),ISNUMBER(H22)),SUM(TechData!I36:I49)&lt;&gt;0),IF(TechData!I36="","&lt; BGL",IF(TechData!I36*LN(SelectionData!$C$2)+TechData!I37&lt;=0,"&lt; BGL",TechData!I36*LN(SelectionData!$C$2)+TechData!I37)),"-"))</f>
        <v>-</v>
      </c>
      <c r="I26" s="62" t="str">
        <f>IF(I9="","",IF(AND(OR(ISNUMBER(I21),ISNUMBER(I22)),SUM(TechData!J36:J49)&lt;&gt;0),IF(TechData!J36="","&lt; BGL",IF(TechData!J36*LN(SelectionData!$C$2)+TechData!J37&lt;=0,"&lt; BGL",TechData!J36*LN(SelectionData!$C$2)+TechData!J37)),"-"))</f>
        <v>-</v>
      </c>
      <c r="J26" s="62" t="str">
        <f>IF(J9="","",IF(AND(OR(ISNUMBER(J21),ISNUMBER(J22)),SUM(TechData!K36:K49)&lt;&gt;0),IF(TechData!K36="","&lt; BGL",IF(TechData!K36*LN(SelectionData!$C$2)+TechData!K37&lt;=0,"&lt; BGL",TechData!K36*LN(SelectionData!$C$2)+TechData!K37)),"-"))</f>
        <v>-</v>
      </c>
    </row>
    <row r="27" spans="1:12" s="58" customFormat="1" ht="12.75" x14ac:dyDescent="0.2">
      <c r="A27" s="56">
        <v>250</v>
      </c>
      <c r="B27" s="57" t="s">
        <v>17</v>
      </c>
      <c r="C27" s="62" t="str">
        <f>IF(C9="","",IF(AND(OR(ISNUMBER(C21),ISNUMBER(C22)),SUM(TechData!D36:D49)&lt;&gt;0),IF(TechData!D38="","&lt; BGL",IF(TechData!D38*LN(SelectionData!$C$2)+TechData!D39&lt;=0,"&lt; BGL",TechData!D38*LN(SelectionData!$C$2)+TechData!D39)),"-"))</f>
        <v>-</v>
      </c>
      <c r="D27" s="62">
        <f>IF(D9="","",IF(AND(OR(ISNUMBER(D21),ISNUMBER(D22)),SUM(TechData!E36:E49)&lt;&gt;0),IF(TechData!E38="","&lt; BGL",IF(TechData!E38*LN(SelectionData!$C$2)+TechData!E39&lt;=0,"&lt; BGL",TechData!E38*LN(SelectionData!$C$2)+TechData!E39)),"-"))</f>
        <v>56.260801942584656</v>
      </c>
      <c r="E27" s="62">
        <f>IF(E9="","",IF(AND(OR(ISNUMBER(E21),ISNUMBER(E22)),SUM(TechData!F36:F49)&lt;&gt;0),IF(TechData!F38="","&lt; BGL",IF(TechData!F38*LN(SelectionData!$C$2)+TechData!F39&lt;=0,"&lt; BGL",TechData!F38*LN(SelectionData!$C$2)+TechData!F39)),"-"))</f>
        <v>47.734801097113447</v>
      </c>
      <c r="F27" s="62">
        <f>IF(F9="","",IF(AND(OR(ISNUMBER(F21),ISNUMBER(F22)),SUM(TechData!G36:G49)&lt;&gt;0),IF(TechData!G38="","&lt; BGL",IF(TechData!G38*LN(SelectionData!$C$2)+TechData!G39&lt;=0,"&lt; BGL",TechData!G38*LN(SelectionData!$C$2)+TechData!G39)),"-"))</f>
        <v>38.537693298708419</v>
      </c>
      <c r="G27" s="62">
        <f>IF(G9="","",IF(AND(OR(ISNUMBER(G21),ISNUMBER(G22)),SUM(TechData!H36:H49)&lt;&gt;0),IF(TechData!H38="","&lt; BGL",IF(TechData!H38*LN(SelectionData!$C$2)+TechData!H39&lt;=0,"&lt; BGL",TechData!H38*LN(SelectionData!$C$2)+TechData!H39)),"-"))</f>
        <v>29.406731971206796</v>
      </c>
      <c r="H27" s="62" t="str">
        <f>IF(H9="","",IF(AND(OR(ISNUMBER(H21),ISNUMBER(H22)),SUM(TechData!I36:I49)&lt;&gt;0),IF(TechData!I38="","&lt; BGL",IF(TechData!I38*LN(SelectionData!$C$2)+TechData!I39&lt;=0,"&lt; BGL",TechData!I38*LN(SelectionData!$C$2)+TechData!I39)),"-"))</f>
        <v>-</v>
      </c>
      <c r="I27" s="62" t="str">
        <f>IF(I9="","",IF(AND(OR(ISNUMBER(I21),ISNUMBER(I22)),SUM(TechData!J36:J49)&lt;&gt;0),IF(TechData!J38="","&lt; BGL",IF(TechData!J38*LN(SelectionData!$C$2)+TechData!J39&lt;=0,"&lt; BGL",TechData!J38*LN(SelectionData!$C$2)+TechData!J39)),"-"))</f>
        <v>-</v>
      </c>
      <c r="J27" s="62" t="str">
        <f>IF(J9="","",IF(AND(OR(ISNUMBER(J21),ISNUMBER(J22)),SUM(TechData!K36:K49)&lt;&gt;0),IF(TechData!K38="","&lt; BGL",IF(TechData!K38*LN(SelectionData!$C$2)+TechData!K39&lt;=0,"&lt; BGL",TechData!K38*LN(SelectionData!$C$2)+TechData!K39)),"-"))</f>
        <v>-</v>
      </c>
    </row>
    <row r="28" spans="1:12" s="58" customFormat="1" ht="12.75" x14ac:dyDescent="0.2">
      <c r="A28" s="56">
        <v>500</v>
      </c>
      <c r="B28" s="57" t="s">
        <v>17</v>
      </c>
      <c r="C28" s="62" t="str">
        <f>IF(C9="","",IF(AND(OR(ISNUMBER(C21),ISNUMBER(C22)),SUM(TechData!D36:D49)&lt;&gt;0),IF(TechData!D40="","&lt; BGL",IF(TechData!D40*LN(SelectionData!$C$2)+TechData!D41&lt;=0,"&lt; BGL",TechData!D40*LN(SelectionData!$C$2)+TechData!D41)),"-"))</f>
        <v>-</v>
      </c>
      <c r="D28" s="62">
        <f>IF(D9="","",IF(AND(OR(ISNUMBER(D21),ISNUMBER(D22)),SUM(TechData!E36:E49)&lt;&gt;0),IF(TechData!E40="","&lt; BGL",IF(TechData!E40*LN(SelectionData!$C$2)+TechData!E41&lt;=0,"&lt; BGL",TechData!E40*LN(SelectionData!$C$2)+TechData!E41)),"-"))</f>
        <v>57.785186657102045</v>
      </c>
      <c r="E28" s="62">
        <f>IF(E9="","",IF(AND(OR(ISNUMBER(E21),ISNUMBER(E22)),SUM(TechData!F36:F49)&lt;&gt;0),IF(TechData!F40="","&lt; BGL",IF(TechData!F40*LN(SelectionData!$C$2)+TechData!F41&lt;=0,"&lt; BGL",TechData!F40*LN(SelectionData!$C$2)+TechData!F41)),"-"))</f>
        <v>45.532708405505616</v>
      </c>
      <c r="F28" s="62">
        <f>IF(F9="","",IF(AND(OR(ISNUMBER(F21),ISNUMBER(F22)),SUM(TechData!G36:G49)&lt;&gt;0),IF(TechData!G40="","&lt; BGL",IF(TechData!G40*LN(SelectionData!$C$2)+TechData!G41&lt;=0,"&lt; BGL",TechData!G40*LN(SelectionData!$C$2)+TechData!G41)),"-"))</f>
        <v>29.794790797054446</v>
      </c>
      <c r="G28" s="62">
        <f>IF(G9="","",IF(AND(OR(ISNUMBER(G21),ISNUMBER(G22)),SUM(TechData!H36:H49)&lt;&gt;0),IF(TechData!H40="","&lt; BGL",IF(TechData!H40*LN(SelectionData!$C$2)+TechData!H41&lt;=0,"&lt; BGL",TechData!H40*LN(SelectionData!$C$2)+TechData!H41)),"-"))</f>
        <v>20.360664815429104</v>
      </c>
      <c r="H28" s="62" t="str">
        <f>IF(H9="","",IF(AND(OR(ISNUMBER(H21),ISNUMBER(H22)),SUM(TechData!I36:I49)&lt;&gt;0),IF(TechData!I40="","&lt; BGL",IF(TechData!I40*LN(SelectionData!$C$2)+TechData!I41&lt;=0,"&lt; BGL",TechData!I40*LN(SelectionData!$C$2)+TechData!I41)),"-"))</f>
        <v>-</v>
      </c>
      <c r="I28" s="62" t="str">
        <f>IF(I9="","",IF(AND(OR(ISNUMBER(I21),ISNUMBER(I22)),SUM(TechData!J36:J49)&lt;&gt;0),IF(TechData!J40="","&lt; BGL",IF(TechData!J40*LN(SelectionData!$C$2)+TechData!J41&lt;=0,"&lt; BGL",TechData!J40*LN(SelectionData!$C$2)+TechData!J41)),"-"))</f>
        <v>-</v>
      </c>
      <c r="J28" s="62" t="str">
        <f>IF(J9="","",IF(AND(OR(ISNUMBER(J21),ISNUMBER(J22)),SUM(TechData!K36:K49)&lt;&gt;0),IF(TechData!K40="","&lt; BGL",IF(TechData!K40*LN(SelectionData!$C$2)+TechData!K41&lt;=0,"&lt; BGL",TechData!K40*LN(SelectionData!$C$2)+TechData!K41)),"-"))</f>
        <v>-</v>
      </c>
    </row>
    <row r="29" spans="1:12" s="58" customFormat="1" ht="12.75" x14ac:dyDescent="0.2">
      <c r="A29" s="56">
        <v>1000</v>
      </c>
      <c r="B29" s="57" t="s">
        <v>17</v>
      </c>
      <c r="C29" s="62" t="str">
        <f>IF(C9="","",IF(AND(OR(ISNUMBER(C21),ISNUMBER(C22)),SUM(TechData!D36:D49)&lt;&gt;0),IF(TechData!D42="","&lt; BGL",IF(TechData!D42*LN(SelectionData!$C$2)+TechData!D43&lt;=0,"&lt; BGL",TechData!D42*LN(SelectionData!$C$2)+TechData!D43)),"-"))</f>
        <v>-</v>
      </c>
      <c r="D29" s="62">
        <f>IF(D9="","",IF(AND(OR(ISNUMBER(D21),ISNUMBER(D22)),SUM(TechData!E36:E49)&lt;&gt;0),IF(TechData!E42="","&lt; BGL",IF(TechData!E42*LN(SelectionData!$C$2)+TechData!E43&lt;=0,"&lt; BGL",TechData!E42*LN(SelectionData!$C$2)+TechData!E43)),"-"))</f>
        <v>68.71064886088871</v>
      </c>
      <c r="E29" s="62">
        <f>IF(E9="","",IF(AND(OR(ISNUMBER(E21),ISNUMBER(E22)),SUM(TechData!F36:F49)&lt;&gt;0),IF(TechData!F42="","&lt; BGL",IF(TechData!F42*LN(SelectionData!$C$2)+TechData!F43&lt;=0,"&lt; BGL",TechData!F42*LN(SelectionData!$C$2)+TechData!F43)),"-"))</f>
        <v>47.859916600246635</v>
      </c>
      <c r="F29" s="62">
        <f>IF(F9="","",IF(AND(OR(ISNUMBER(F21),ISNUMBER(F22)),SUM(TechData!G36:G49)&lt;&gt;0),IF(TechData!G42="","&lt; BGL",IF(TechData!G42*LN(SelectionData!$C$2)+TechData!G43&lt;=0,"&lt; BGL",TechData!G42*LN(SelectionData!$C$2)+TechData!G43)),"-"))</f>
        <v>26.221141262691361</v>
      </c>
      <c r="G29" s="62">
        <f>IF(G9="","",IF(AND(OR(ISNUMBER(G21),ISNUMBER(G22)),SUM(TechData!H36:H49)&lt;&gt;0),IF(TechData!H42="","&lt; BGL",IF(TechData!H42*LN(SelectionData!$C$2)+TechData!H43&lt;=0,"&lt; BGL",TechData!H42*LN(SelectionData!$C$2)+TechData!H43)),"-"))</f>
        <v>12.33611526137895</v>
      </c>
      <c r="H29" s="62" t="str">
        <f>IF(H9="","",IF(AND(OR(ISNUMBER(H21),ISNUMBER(H22)),SUM(TechData!I36:I49)&lt;&gt;0),IF(TechData!I42="","&lt; BGL",IF(TechData!I42*LN(SelectionData!$C$2)+TechData!I43&lt;=0,"&lt; BGL",TechData!I42*LN(SelectionData!$C$2)+TechData!I43)),"-"))</f>
        <v>-</v>
      </c>
      <c r="I29" s="62" t="str">
        <f>IF(I9="","",IF(AND(OR(ISNUMBER(I21),ISNUMBER(I22)),SUM(TechData!J36:J49)&lt;&gt;0),IF(TechData!J42="","&lt; BGL",IF(TechData!J42*LN(SelectionData!$C$2)+TechData!J43&lt;=0,"&lt; BGL",TechData!J42*LN(SelectionData!$C$2)+TechData!J43)),"-"))</f>
        <v>-</v>
      </c>
      <c r="J29" s="62" t="str">
        <f>IF(J9="","",IF(AND(OR(ISNUMBER(J21),ISNUMBER(J22)),SUM(TechData!K36:K49)&lt;&gt;0),IF(TechData!K42="","&lt; BGL",IF(TechData!K42*LN(SelectionData!$C$2)+TechData!K43&lt;=0,"&lt; BGL",TechData!K42*LN(SelectionData!$C$2)+TechData!K43)),"-"))</f>
        <v>-</v>
      </c>
    </row>
    <row r="30" spans="1:12" s="58" customFormat="1" ht="12.75" x14ac:dyDescent="0.2">
      <c r="A30" s="56">
        <v>2000</v>
      </c>
      <c r="B30" s="57" t="s">
        <v>17</v>
      </c>
      <c r="C30" s="62" t="str">
        <f>IF(C9="","",IF(AND(OR(ISNUMBER(C21),ISNUMBER(C22)),SUM(TechData!D36:D49)&lt;&gt;0),IF(TechData!D44="","&lt; BGL",IF(TechData!D44*LN(SelectionData!$C$2)+TechData!D45&lt;=0,"&lt; BGL",TechData!D44*LN(SelectionData!$C$2)+TechData!D45)),"-"))</f>
        <v>-</v>
      </c>
      <c r="D30" s="62">
        <f>IF(D9="","",IF(AND(OR(ISNUMBER(D21),ISNUMBER(D22)),SUM(TechData!E36:E49)&lt;&gt;0),IF(TechData!E44="","&lt; BGL",IF(TechData!E44*LN(SelectionData!$C$2)+TechData!E45&lt;=0,"&lt; BGL",TechData!E44*LN(SelectionData!$C$2)+TechData!E45)),"-"))</f>
        <v>64.809424478701061</v>
      </c>
      <c r="E30" s="62">
        <f>IF(E9="","",IF(AND(OR(ISNUMBER(E21),ISNUMBER(E22)),SUM(TechData!F36:F49)&lt;&gt;0),IF(TechData!F44="","&lt; BGL",IF(TechData!F44*LN(SelectionData!$C$2)+TechData!F45&lt;=0,"&lt; BGL",TechData!F44*LN(SelectionData!$C$2)+TechData!F45)),"-"))</f>
        <v>41.813204210134813</v>
      </c>
      <c r="F30" s="62">
        <f>IF(F9="","",IF(AND(OR(ISNUMBER(F21),ISNUMBER(F22)),SUM(TechData!G36:G49)&lt;&gt;0),IF(TechData!G44="","&lt; BGL",IF(TechData!G44*LN(SelectionData!$C$2)+TechData!G45&lt;=0,"&lt; BGL",TechData!G44*LN(SelectionData!$C$2)+TechData!G45)),"-"))</f>
        <v>14.961946858742408</v>
      </c>
      <c r="G30" s="62" t="str">
        <f>IF(G9="","",IF(AND(OR(ISNUMBER(G21),ISNUMBER(G22)),SUM(TechData!H36:H49)&lt;&gt;0),IF(TechData!H44="","&lt; BGL",IF(TechData!H44*LN(SelectionData!$C$2)+TechData!H45&lt;=0,"&lt; BGL",TechData!H44*LN(SelectionData!$C$2)+TechData!H45)),"-"))</f>
        <v>&lt; BGL</v>
      </c>
      <c r="H30" s="62" t="str">
        <f>IF(H9="","",IF(AND(OR(ISNUMBER(H21),ISNUMBER(H22)),SUM(TechData!I36:I49)&lt;&gt;0),IF(TechData!I44="","&lt; BGL",IF(TechData!I44*LN(SelectionData!$C$2)+TechData!I45&lt;=0,"&lt; BGL",TechData!I44*LN(SelectionData!$C$2)+TechData!I45)),"-"))</f>
        <v>-</v>
      </c>
      <c r="I30" s="62" t="str">
        <f>IF(I9="","",IF(AND(OR(ISNUMBER(I21),ISNUMBER(I22)),SUM(TechData!J36:J49)&lt;&gt;0),IF(TechData!J44="","&lt; BGL",IF(TechData!J44*LN(SelectionData!$C$2)+TechData!J45&lt;=0,"&lt; BGL",TechData!J44*LN(SelectionData!$C$2)+TechData!J45)),"-"))</f>
        <v>-</v>
      </c>
      <c r="J30" s="62" t="str">
        <f>IF(J9="","",IF(AND(OR(ISNUMBER(J21),ISNUMBER(J22)),SUM(TechData!K36:K49)&lt;&gt;0),IF(TechData!K44="","&lt; BGL",IF(TechData!K44*LN(SelectionData!$C$2)+TechData!K45&lt;=0,"&lt; BGL",TechData!K44*LN(SelectionData!$C$2)+TechData!K45)),"-"))</f>
        <v>-</v>
      </c>
    </row>
    <row r="31" spans="1:12" s="58" customFormat="1" ht="12.75" x14ac:dyDescent="0.2">
      <c r="A31" s="56">
        <v>4000</v>
      </c>
      <c r="B31" s="57" t="s">
        <v>17</v>
      </c>
      <c r="C31" s="62" t="str">
        <f>IF(C9="","",IF(AND(OR(ISNUMBER(C21),ISNUMBER(C22)),SUM(TechData!D36:D49)&lt;&gt;0),IF(TechData!D46="","&lt; BGL",IF(TechData!D46*LN(SelectionData!$C$2)+TechData!D47&lt;=0,"&lt; BGL",TechData!D46*LN(SelectionData!$C$2)+TechData!D47)),"-"))</f>
        <v>-</v>
      </c>
      <c r="D31" s="62">
        <f>IF(D9="","",IF(AND(OR(ISNUMBER(D21),ISNUMBER(D22)),SUM(TechData!E36:E49)&lt;&gt;0),IF(TechData!E46="","&lt; BGL",IF(TechData!E46*LN(SelectionData!$C$2)+TechData!E47&lt;=0,"&lt; BGL",TechData!E46*LN(SelectionData!$C$2)+TechData!E47)),"-"))</f>
        <v>54.402435304997113</v>
      </c>
      <c r="E31" s="62">
        <f>IF(E9="","",IF(AND(OR(ISNUMBER(E21),ISNUMBER(E22)),SUM(TechData!F36:F49)&lt;&gt;0),IF(TechData!F46="","&lt; BGL",IF(TechData!F46*LN(SelectionData!$C$2)+TechData!F47&lt;=0,"&lt; BGL",TechData!F46*LN(SelectionData!$C$2)+TechData!F47)),"-"))</f>
        <v>31.670412694906531</v>
      </c>
      <c r="F31" s="62">
        <f>IF(F9="","",IF(AND(OR(ISNUMBER(F21),ISNUMBER(F22)),SUM(TechData!G36:G49)&lt;&gt;0),IF(TechData!G46="","&lt; BGL",IF(TechData!G46*LN(SelectionData!$C$2)+TechData!G47&lt;=0,"&lt; BGL",TechData!G46*LN(SelectionData!$C$2)+TechData!G47)),"-"))</f>
        <v>1.100771270085545</v>
      </c>
      <c r="G31" s="62" t="str">
        <f>IF(G9="","",IF(AND(OR(ISNUMBER(G21),ISNUMBER(G22)),SUM(TechData!H36:H49)&lt;&gt;0),IF(TechData!H46="","&lt; BGL",IF(TechData!H46*LN(SelectionData!$C$2)+TechData!H47&lt;=0,"&lt; BGL",TechData!H46*LN(SelectionData!$C$2)+TechData!H47)),"-"))</f>
        <v>&lt; BGL</v>
      </c>
      <c r="H31" s="62" t="str">
        <f>IF(H9="","",IF(AND(OR(ISNUMBER(H21),ISNUMBER(H22)),SUM(TechData!I36:I49)&lt;&gt;0),IF(TechData!I46="","&lt; BGL",IF(TechData!I46*LN(SelectionData!$C$2)+TechData!I47&lt;=0,"&lt; BGL",TechData!I46*LN(SelectionData!$C$2)+TechData!I47)),"-"))</f>
        <v>-</v>
      </c>
      <c r="I31" s="62" t="str">
        <f>IF(I9="","",IF(AND(OR(ISNUMBER(I21),ISNUMBER(I22)),SUM(TechData!J36:J49)&lt;&gt;0),IF(TechData!J46="","&lt; BGL",IF(TechData!J46*LN(SelectionData!$C$2)+TechData!J47&lt;=0,"&lt; BGL",TechData!J46*LN(SelectionData!$C$2)+TechData!J47)),"-"))</f>
        <v>-</v>
      </c>
      <c r="J31" s="62" t="str">
        <f>IF(J9="","",IF(AND(OR(ISNUMBER(J21),ISNUMBER(J22)),SUM(TechData!K36:K49)&lt;&gt;0),IF(TechData!K46="","&lt; BGL",IF(TechData!K46*LN(SelectionData!$C$2)+TechData!K47&lt;=0,"&lt; BGL",TechData!K46*LN(SelectionData!$C$2)+TechData!K47)),"-"))</f>
        <v>-</v>
      </c>
    </row>
    <row r="32" spans="1:12" s="58" customFormat="1" ht="12.75" x14ac:dyDescent="0.2">
      <c r="A32" s="56">
        <v>8000</v>
      </c>
      <c r="B32" s="57" t="s">
        <v>17</v>
      </c>
      <c r="C32" s="62" t="str">
        <f>IF(C9="","",IF(AND(OR(ISNUMBER(C21),ISNUMBER(C22)),SUM(TechData!D36:D49)&lt;&gt;0),IF(TechData!D48="","&lt; BGL",IF(TechData!D48*LN(SelectionData!$C$2)+TechData!D49&lt;=0,"&lt; BGL",TechData!D48*LN(SelectionData!$C$2)+TechData!D49)),"-"))</f>
        <v>-</v>
      </c>
      <c r="D32" s="62" t="str">
        <f>IF(D9="","",IF(AND(OR(ISNUMBER(D21),ISNUMBER(D22)),SUM(TechData!E36:E49)&lt;&gt;0),IF(TechData!E48="","&lt; BGL",IF(TechData!E48*LN(SelectionData!$C$2)+TechData!E49&lt;=0,"&lt; BGL",TechData!E48*LN(SelectionData!$C$2)+TechData!E49)),"-"))</f>
        <v>&lt; BGL</v>
      </c>
      <c r="E32" s="62" t="str">
        <f>IF(E9="","",IF(AND(OR(ISNUMBER(E21),ISNUMBER(E22)),SUM(TechData!F36:F49)&lt;&gt;0),IF(TechData!F48="","&lt; BGL",IF(TechData!F48*LN(SelectionData!$C$2)+TechData!F49&lt;=0,"&lt; BGL",TechData!F48*LN(SelectionData!$C$2)+TechData!F49)),"-"))</f>
        <v>&lt; BGL</v>
      </c>
      <c r="F32" s="62" t="str">
        <f>IF(F9="","",IF(AND(OR(ISNUMBER(F21),ISNUMBER(F22)),SUM(TechData!G36:G49)&lt;&gt;0),IF(TechData!G48="","&lt; BGL",IF(TechData!G48*LN(SelectionData!$C$2)+TechData!G49&lt;=0,"&lt; BGL",TechData!G48*LN(SelectionData!$C$2)+TechData!G49)),"-"))</f>
        <v>&lt; BGL</v>
      </c>
      <c r="G32" s="62" t="str">
        <f>IF(G9="","",IF(AND(OR(ISNUMBER(G21),ISNUMBER(G22)),SUM(TechData!H36:H49)&lt;&gt;0),IF(TechData!H48="","&lt; BGL",IF(TechData!H48*LN(SelectionData!$C$2)+TechData!H49&lt;=0,"&lt; BGL",TechData!H48*LN(SelectionData!$C$2)+TechData!H49)),"-"))</f>
        <v>&lt; BGL</v>
      </c>
      <c r="H32" s="62" t="str">
        <f>IF(H9="","",IF(AND(OR(ISNUMBER(H21),ISNUMBER(H22)),SUM(TechData!I36:I49)&lt;&gt;0),IF(TechData!I48="","&lt; BGL",IF(TechData!I48*LN(SelectionData!$C$2)+TechData!I49&lt;=0,"&lt; BGL",TechData!I48*LN(SelectionData!$C$2)+TechData!I49)),"-"))</f>
        <v>-</v>
      </c>
      <c r="I32" s="62" t="str">
        <f>IF(I9="","",IF(AND(OR(ISNUMBER(I21),ISNUMBER(I22)),SUM(TechData!J36:J49)&lt;&gt;0),IF(TechData!J48="","&lt; BGL",IF(TechData!J48*LN(SelectionData!$C$2)+TechData!J49&lt;=0,"&lt; BGL",TechData!J48*LN(SelectionData!$C$2)+TechData!J49)),"-"))</f>
        <v>-</v>
      </c>
      <c r="J32" s="62" t="str">
        <f>IF(J9="","",IF(AND(OR(ISNUMBER(J21),ISNUMBER(J22)),SUM(TechData!K36:K49)&lt;&gt;0),IF(TechData!K48="","&lt; BGL",IF(TechData!K48*LN(SelectionData!$C$2)+TechData!K49&lt;=0,"&lt; BGL",TechData!K48*LN(SelectionData!$C$2)+TechData!K49)),"-"))</f>
        <v>-</v>
      </c>
    </row>
    <row r="33" spans="1:1" x14ac:dyDescent="0.25">
      <c r="A33" s="7" t="s">
        <v>18</v>
      </c>
    </row>
  </sheetData>
  <sheetProtection algorithmName="SHA-512" hashValue="P90upwvDdO4pOmgvdSHE5Ey1jWZSxfU2oq4QUl6+CcutMV/L5buyasNgkFoNBNX6HUNyeM9qzjtNPhhMh0NHhA==" saltValue="4qnpbHAUTUFNgagokxibKQ==" spinCount="100000" sheet="1" objects="1" scenarios="1"/>
  <mergeCells count="1">
    <mergeCell ref="C25:J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S50"/>
  <sheetViews>
    <sheetView zoomScale="85" zoomScaleNormal="85" workbookViewId="0">
      <selection activeCell="D8" sqref="D8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5" width="18.28515625" style="1" customWidth="1"/>
    <col min="6" max="10" width="18.28515625" style="69" customWidth="1"/>
    <col min="11" max="11" width="18.28515625" style="42" customWidth="1"/>
    <col min="12" max="12" width="10" style="42" bestFit="1" customWidth="1"/>
    <col min="13" max="13" width="10.28515625" style="42" bestFit="1" customWidth="1"/>
    <col min="14" max="15" width="8.5703125" style="42" bestFit="1" customWidth="1"/>
  </cols>
  <sheetData>
    <row r="1" spans="1:19" x14ac:dyDescent="0.25">
      <c r="A1" s="14"/>
      <c r="B1" s="15"/>
      <c r="C1" s="16" t="s">
        <v>24</v>
      </c>
      <c r="D1" s="71" t="s">
        <v>70</v>
      </c>
      <c r="E1" s="71" t="s">
        <v>70</v>
      </c>
      <c r="F1" s="71" t="s">
        <v>70</v>
      </c>
      <c r="G1" s="71" t="s">
        <v>70</v>
      </c>
      <c r="H1" s="71" t="s">
        <v>70</v>
      </c>
      <c r="I1" s="71" t="s">
        <v>70</v>
      </c>
      <c r="J1" s="71" t="s">
        <v>70</v>
      </c>
      <c r="K1" s="71" t="s">
        <v>70</v>
      </c>
      <c r="L1" s="71"/>
      <c r="M1" s="71"/>
      <c r="N1" s="29"/>
      <c r="O1" s="30"/>
    </row>
    <row r="2" spans="1:19" x14ac:dyDescent="0.25">
      <c r="A2" s="8"/>
      <c r="B2" s="13"/>
      <c r="C2" s="17" t="s">
        <v>67</v>
      </c>
      <c r="D2" s="65">
        <v>100</v>
      </c>
      <c r="E2" s="65">
        <v>125</v>
      </c>
      <c r="F2" s="65">
        <v>160</v>
      </c>
      <c r="G2" s="65">
        <v>200</v>
      </c>
      <c r="H2" s="65">
        <v>250</v>
      </c>
      <c r="I2" s="65">
        <v>315</v>
      </c>
      <c r="J2" s="65">
        <v>400</v>
      </c>
      <c r="K2" s="65">
        <v>500</v>
      </c>
      <c r="L2" s="65"/>
      <c r="M2" s="65"/>
      <c r="N2" s="30"/>
      <c r="O2" s="30"/>
      <c r="S2" s="18"/>
    </row>
    <row r="3" spans="1:19" x14ac:dyDescent="0.25">
      <c r="A3" s="8"/>
      <c r="B3" s="13"/>
      <c r="C3" s="17" t="s">
        <v>68</v>
      </c>
      <c r="D3" s="71">
        <v>80</v>
      </c>
      <c r="E3" s="71">
        <v>100</v>
      </c>
      <c r="F3" s="71">
        <v>125</v>
      </c>
      <c r="G3" s="71">
        <v>160</v>
      </c>
      <c r="H3" s="71">
        <v>200</v>
      </c>
      <c r="I3" s="71">
        <v>250</v>
      </c>
      <c r="J3" s="71">
        <v>315</v>
      </c>
      <c r="K3" s="71">
        <v>400</v>
      </c>
      <c r="L3" s="71"/>
      <c r="M3" s="71"/>
      <c r="N3" s="29"/>
      <c r="O3" s="30"/>
    </row>
    <row r="4" spans="1:19" x14ac:dyDescent="0.25">
      <c r="A4" s="8"/>
      <c r="B4" s="13"/>
      <c r="C4" s="17" t="s">
        <v>69</v>
      </c>
      <c r="D4" s="71" t="s">
        <v>71</v>
      </c>
      <c r="E4" s="71" t="s">
        <v>71</v>
      </c>
      <c r="F4" s="71" t="s">
        <v>71</v>
      </c>
      <c r="G4" s="71" t="s">
        <v>71</v>
      </c>
      <c r="H4" s="71" t="s">
        <v>71</v>
      </c>
      <c r="I4" s="71" t="s">
        <v>71</v>
      </c>
      <c r="J4" s="71" t="s">
        <v>71</v>
      </c>
      <c r="K4" s="71" t="s">
        <v>71</v>
      </c>
      <c r="L4" s="71"/>
      <c r="M4" s="71"/>
      <c r="N4" s="29"/>
      <c r="O4" s="30"/>
    </row>
    <row r="5" spans="1:19" x14ac:dyDescent="0.25">
      <c r="A5" s="19"/>
      <c r="B5" s="20"/>
      <c r="C5" s="21" t="s">
        <v>64</v>
      </c>
      <c r="D5" s="71" t="s">
        <v>65</v>
      </c>
      <c r="E5" s="71" t="s">
        <v>65</v>
      </c>
      <c r="F5" s="71" t="s">
        <v>65</v>
      </c>
      <c r="G5" s="71" t="s">
        <v>65</v>
      </c>
      <c r="H5" s="71" t="s">
        <v>65</v>
      </c>
      <c r="I5" s="71" t="s">
        <v>65</v>
      </c>
      <c r="J5" s="71" t="s">
        <v>65</v>
      </c>
      <c r="K5" s="71" t="s">
        <v>65</v>
      </c>
      <c r="L5" s="65"/>
      <c r="M5" s="65"/>
      <c r="N5" s="30"/>
      <c r="O5" s="30"/>
    </row>
    <row r="6" spans="1:19" ht="15" customHeight="1" x14ac:dyDescent="0.25">
      <c r="A6" s="3" t="s">
        <v>0</v>
      </c>
      <c r="B6" s="9"/>
      <c r="C6" s="4"/>
      <c r="D6" s="4"/>
      <c r="E6" s="4"/>
      <c r="F6" s="66"/>
      <c r="G6" s="66"/>
      <c r="H6" s="66"/>
      <c r="I6" s="66"/>
      <c r="J6" s="66"/>
      <c r="K6" s="66"/>
      <c r="L6" s="66"/>
      <c r="M6" s="66"/>
      <c r="N6" s="31"/>
      <c r="O6" s="32"/>
    </row>
    <row r="7" spans="1:19" ht="15" customHeight="1" x14ac:dyDescent="0.35">
      <c r="A7" s="8"/>
      <c r="B7" s="12"/>
      <c r="C7" s="2" t="s">
        <v>5</v>
      </c>
      <c r="D7" s="72">
        <v>1.5935272199500505E-3</v>
      </c>
      <c r="E7" s="72">
        <v>2.6159024335898466E-3</v>
      </c>
      <c r="F7" s="72">
        <v>4.526499215232664E-3</v>
      </c>
      <c r="G7" s="72">
        <v>7.4306106381670919E-3</v>
      </c>
      <c r="H7" s="72">
        <v>1.2197941904029213E-2</v>
      </c>
      <c r="I7" s="72">
        <v>2.0381462665998898E-2</v>
      </c>
      <c r="J7" s="72">
        <v>3.4648905751213176E-2</v>
      </c>
      <c r="K7" s="72">
        <v>5.6878951134995262E-2</v>
      </c>
      <c r="L7" s="72"/>
      <c r="M7" s="72"/>
      <c r="N7" s="33"/>
      <c r="O7" s="33"/>
    </row>
    <row r="8" spans="1:19" ht="15" customHeight="1" x14ac:dyDescent="0.35">
      <c r="A8" s="8"/>
      <c r="B8" s="12"/>
      <c r="C8" s="2" t="s">
        <v>4</v>
      </c>
      <c r="D8" s="68">
        <v>1.720077164828288</v>
      </c>
      <c r="E8" s="68">
        <v>1.6874021219557223</v>
      </c>
      <c r="F8" s="68">
        <v>1.6694188852955338</v>
      </c>
      <c r="G8" s="68">
        <v>1.6725085412054994</v>
      </c>
      <c r="H8" s="68">
        <v>1.659275953833415</v>
      </c>
      <c r="I8" s="68">
        <v>1.6150971240989573</v>
      </c>
      <c r="J8" s="68">
        <v>1.5539447151847736</v>
      </c>
      <c r="K8" s="68">
        <v>1.5621156288270603</v>
      </c>
      <c r="L8" s="68"/>
      <c r="M8" s="68"/>
      <c r="N8" s="34"/>
      <c r="O8" s="34"/>
    </row>
    <row r="9" spans="1:19" ht="15" customHeight="1" x14ac:dyDescent="0.35">
      <c r="A9" s="19"/>
      <c r="B9" s="22"/>
      <c r="C9" s="2" t="s">
        <v>6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/>
      <c r="M9" s="68"/>
      <c r="N9" s="34"/>
      <c r="O9" s="34"/>
    </row>
    <row r="10" spans="1:19" ht="15" customHeight="1" x14ac:dyDescent="0.25">
      <c r="A10" s="3" t="s">
        <v>3</v>
      </c>
      <c r="B10" s="9"/>
      <c r="C10" s="4"/>
      <c r="D10" s="4"/>
      <c r="E10" s="4"/>
      <c r="F10" s="73"/>
      <c r="G10" s="73"/>
      <c r="H10" s="73"/>
      <c r="I10" s="73"/>
      <c r="J10" s="73"/>
      <c r="K10" s="73"/>
      <c r="L10" s="73"/>
      <c r="M10" s="73"/>
      <c r="N10" s="35"/>
      <c r="O10" s="36"/>
    </row>
    <row r="11" spans="1:19" ht="15" customHeight="1" x14ac:dyDescent="0.25">
      <c r="A11" s="8"/>
      <c r="B11" s="12"/>
      <c r="C11" s="2" t="s">
        <v>2</v>
      </c>
      <c r="D11" s="68">
        <v>9.5487407789131158</v>
      </c>
      <c r="E11" s="68">
        <v>13.733140633637994</v>
      </c>
      <c r="F11" s="68">
        <v>17.744902892254789</v>
      </c>
      <c r="G11" s="68">
        <v>39.266264528409337</v>
      </c>
      <c r="H11" s="68">
        <v>47.267037707550813</v>
      </c>
      <c r="I11" s="68">
        <v>72.130499151045754</v>
      </c>
      <c r="J11" s="68">
        <v>126.64080830473752</v>
      </c>
      <c r="K11" s="68">
        <v>238.4369971111206</v>
      </c>
      <c r="L11" s="68"/>
      <c r="M11" s="68"/>
      <c r="N11" s="34"/>
      <c r="O11" s="34"/>
    </row>
    <row r="12" spans="1:19" ht="15" customHeight="1" x14ac:dyDescent="0.25">
      <c r="A12" s="8"/>
      <c r="B12" s="12"/>
      <c r="C12" s="2" t="s">
        <v>1</v>
      </c>
      <c r="D12" s="68">
        <v>0.48841041001827318</v>
      </c>
      <c r="E12" s="68">
        <v>0.50151702041808022</v>
      </c>
      <c r="F12" s="68">
        <v>0.54794583613661529</v>
      </c>
      <c r="G12" s="68">
        <v>0.51041247739254259</v>
      </c>
      <c r="H12" s="68">
        <v>0.56346533664249343</v>
      </c>
      <c r="I12" s="68">
        <v>0.54680965292280248</v>
      </c>
      <c r="J12" s="68">
        <v>0.50925815040439737</v>
      </c>
      <c r="K12" s="68">
        <v>0.50122034835988993</v>
      </c>
      <c r="L12" s="68"/>
      <c r="M12" s="68"/>
      <c r="N12" s="34"/>
      <c r="O12" s="34"/>
    </row>
    <row r="13" spans="1:19" ht="15" customHeight="1" x14ac:dyDescent="0.35">
      <c r="A13" s="23"/>
      <c r="B13" s="24"/>
      <c r="C13" s="2" t="s">
        <v>7</v>
      </c>
      <c r="D13" s="72">
        <f>PI()*(D3/2000)^2</f>
        <v>5.0265482457436689E-3</v>
      </c>
      <c r="E13" s="72">
        <f t="shared" ref="E13:K13" si="0">PI()*(E3/2000)^2</f>
        <v>7.8539816339744835E-3</v>
      </c>
      <c r="F13" s="72">
        <f t="shared" si="0"/>
        <v>1.2271846303085129E-2</v>
      </c>
      <c r="G13" s="72">
        <f t="shared" si="0"/>
        <v>2.0106192982974676E-2</v>
      </c>
      <c r="H13" s="72">
        <f t="shared" si="0"/>
        <v>3.1415926535897934E-2</v>
      </c>
      <c r="I13" s="72">
        <f t="shared" si="0"/>
        <v>4.9087385212340517E-2</v>
      </c>
      <c r="J13" s="72">
        <f t="shared" si="0"/>
        <v>7.793113276311181E-2</v>
      </c>
      <c r="K13" s="72">
        <f t="shared" si="0"/>
        <v>0.12566370614359174</v>
      </c>
      <c r="L13" s="72"/>
      <c r="M13" s="72"/>
      <c r="N13" s="33"/>
      <c r="O13" s="33"/>
    </row>
    <row r="14" spans="1:19" ht="15" customHeight="1" x14ac:dyDescent="0.25">
      <c r="A14" s="3" t="s">
        <v>25</v>
      </c>
      <c r="B14" s="9"/>
      <c r="C14" s="4"/>
      <c r="D14" s="4"/>
      <c r="E14" s="4"/>
      <c r="F14" s="5"/>
      <c r="G14" s="5"/>
      <c r="H14" s="5"/>
      <c r="I14" s="5"/>
      <c r="J14" s="5"/>
      <c r="K14" s="5"/>
      <c r="L14" s="10"/>
      <c r="M14" s="10"/>
      <c r="N14" s="10"/>
      <c r="O14" s="11"/>
    </row>
    <row r="15" spans="1:19" ht="15" customHeight="1" x14ac:dyDescent="0.25">
      <c r="A15" s="25"/>
      <c r="B15" s="26" t="s">
        <v>26</v>
      </c>
      <c r="C15" s="2" t="s">
        <v>2</v>
      </c>
      <c r="D15" s="76"/>
      <c r="E15" s="76"/>
      <c r="F15" s="74"/>
      <c r="G15" s="68"/>
      <c r="H15" s="68"/>
      <c r="I15" s="68"/>
      <c r="J15" s="68"/>
      <c r="K15" s="68"/>
      <c r="L15" s="75"/>
      <c r="M15" s="75"/>
      <c r="N15" s="39"/>
      <c r="O15" s="39"/>
    </row>
    <row r="16" spans="1:19" ht="15" customHeight="1" x14ac:dyDescent="0.25">
      <c r="A16" s="8"/>
      <c r="B16" s="12"/>
      <c r="C16" s="2" t="s">
        <v>1</v>
      </c>
      <c r="D16" s="76"/>
      <c r="E16" s="76"/>
      <c r="F16" s="74"/>
      <c r="G16" s="68"/>
      <c r="H16" s="68"/>
      <c r="I16" s="68"/>
      <c r="J16" s="68"/>
      <c r="K16" s="68"/>
      <c r="L16" s="75"/>
      <c r="M16" s="75"/>
      <c r="N16" s="39"/>
      <c r="O16" s="39"/>
    </row>
    <row r="17" spans="1:15" ht="15" customHeight="1" x14ac:dyDescent="0.25">
      <c r="A17" s="25"/>
      <c r="B17" s="26" t="s">
        <v>27</v>
      </c>
      <c r="C17" s="2" t="s">
        <v>2</v>
      </c>
      <c r="D17" s="76"/>
      <c r="E17" s="76"/>
      <c r="F17" s="74"/>
      <c r="G17" s="68"/>
      <c r="H17" s="68"/>
      <c r="I17" s="68"/>
      <c r="J17" s="68"/>
      <c r="K17" s="68"/>
      <c r="L17" s="75"/>
      <c r="M17" s="75"/>
      <c r="N17" s="39"/>
      <c r="O17" s="39"/>
    </row>
    <row r="18" spans="1:15" ht="15" customHeight="1" x14ac:dyDescent="0.25">
      <c r="A18" s="8"/>
      <c r="B18" s="13"/>
      <c r="C18" s="2" t="s">
        <v>1</v>
      </c>
      <c r="D18" s="76"/>
      <c r="E18" s="76"/>
      <c r="F18" s="74"/>
      <c r="G18" s="68"/>
      <c r="H18" s="68"/>
      <c r="I18" s="68"/>
      <c r="J18" s="68"/>
      <c r="K18" s="68"/>
      <c r="L18" s="75"/>
      <c r="M18" s="75"/>
      <c r="N18" s="39"/>
      <c r="O18" s="39"/>
    </row>
    <row r="19" spans="1:15" ht="15" customHeight="1" x14ac:dyDescent="0.25">
      <c r="A19" s="25"/>
      <c r="B19" s="26" t="s">
        <v>28</v>
      </c>
      <c r="C19" s="2" t="s">
        <v>2</v>
      </c>
      <c r="D19" s="76"/>
      <c r="E19" s="76"/>
      <c r="F19" s="74"/>
      <c r="G19" s="68"/>
      <c r="H19" s="68"/>
      <c r="I19" s="68"/>
      <c r="J19" s="68"/>
      <c r="K19" s="68"/>
      <c r="L19" s="75"/>
      <c r="M19" s="75"/>
      <c r="N19" s="39"/>
      <c r="O19" s="39"/>
    </row>
    <row r="20" spans="1:15" ht="15" customHeight="1" x14ac:dyDescent="0.25">
      <c r="A20" s="8"/>
      <c r="B20" s="13"/>
      <c r="C20" s="2" t="s">
        <v>1</v>
      </c>
      <c r="D20" s="76"/>
      <c r="E20" s="76"/>
      <c r="F20" s="74"/>
      <c r="G20" s="68"/>
      <c r="H20" s="68"/>
      <c r="I20" s="68"/>
      <c r="J20" s="68"/>
      <c r="K20" s="68"/>
      <c r="L20" s="75"/>
      <c r="M20" s="75"/>
      <c r="N20" s="39"/>
      <c r="O20" s="39"/>
    </row>
    <row r="21" spans="1:15" ht="15" customHeight="1" x14ac:dyDescent="0.25">
      <c r="A21" s="25"/>
      <c r="B21" s="26" t="s">
        <v>29</v>
      </c>
      <c r="C21" s="2" t="s">
        <v>2</v>
      </c>
      <c r="D21" s="76"/>
      <c r="E21" s="76"/>
      <c r="F21" s="74"/>
      <c r="G21" s="68"/>
      <c r="H21" s="68"/>
      <c r="I21" s="68"/>
      <c r="J21" s="68"/>
      <c r="K21" s="68"/>
      <c r="L21" s="75"/>
      <c r="M21" s="75"/>
      <c r="N21" s="39"/>
      <c r="O21" s="39"/>
    </row>
    <row r="22" spans="1:15" ht="15" customHeight="1" x14ac:dyDescent="0.25">
      <c r="A22" s="8"/>
      <c r="B22" s="13"/>
      <c r="C22" s="2" t="s">
        <v>1</v>
      </c>
      <c r="D22" s="76"/>
      <c r="E22" s="76"/>
      <c r="F22" s="74"/>
      <c r="G22" s="68"/>
      <c r="H22" s="68"/>
      <c r="I22" s="68"/>
      <c r="J22" s="68"/>
      <c r="K22" s="68"/>
      <c r="L22" s="75"/>
      <c r="M22" s="75"/>
      <c r="N22" s="39"/>
      <c r="O22" s="39"/>
    </row>
    <row r="23" spans="1:15" ht="15" customHeight="1" x14ac:dyDescent="0.25">
      <c r="A23" s="25"/>
      <c r="B23" s="26" t="s">
        <v>30</v>
      </c>
      <c r="C23" s="2" t="s">
        <v>2</v>
      </c>
      <c r="D23" s="76"/>
      <c r="E23" s="76"/>
      <c r="F23" s="74"/>
      <c r="G23" s="68"/>
      <c r="H23" s="68"/>
      <c r="I23" s="68"/>
      <c r="J23" s="68"/>
      <c r="K23" s="68"/>
      <c r="L23" s="75"/>
      <c r="M23" s="75"/>
      <c r="N23" s="39"/>
      <c r="O23" s="39"/>
    </row>
    <row r="24" spans="1:15" ht="15" customHeight="1" x14ac:dyDescent="0.25">
      <c r="A24" s="8"/>
      <c r="B24" s="13"/>
      <c r="C24" s="2" t="s">
        <v>1</v>
      </c>
      <c r="D24" s="76"/>
      <c r="E24" s="76"/>
      <c r="F24" s="74"/>
      <c r="G24" s="68"/>
      <c r="H24" s="68"/>
      <c r="I24" s="68"/>
      <c r="J24" s="68"/>
      <c r="K24" s="68"/>
      <c r="L24" s="75"/>
      <c r="M24" s="75"/>
      <c r="N24" s="39"/>
      <c r="O24" s="39"/>
    </row>
    <row r="25" spans="1:15" ht="15" customHeight="1" x14ac:dyDescent="0.25">
      <c r="A25" s="3" t="s">
        <v>22</v>
      </c>
      <c r="B25" s="9"/>
      <c r="C25" s="4"/>
      <c r="D25" s="4"/>
      <c r="E25" s="4"/>
      <c r="F25" s="5"/>
      <c r="G25" s="5"/>
      <c r="H25" s="5"/>
      <c r="I25" s="5"/>
      <c r="J25" s="5"/>
      <c r="K25" s="5"/>
      <c r="L25" s="10"/>
      <c r="M25" s="10"/>
      <c r="N25" s="38"/>
      <c r="O25" s="36"/>
    </row>
    <row r="26" spans="1:15" ht="15" customHeight="1" x14ac:dyDescent="0.35">
      <c r="A26" s="8"/>
      <c r="B26" s="12"/>
      <c r="C26" s="2" t="s">
        <v>5</v>
      </c>
      <c r="D26" s="76"/>
      <c r="E26" s="76"/>
      <c r="F26" s="74"/>
      <c r="G26" s="68"/>
      <c r="H26" s="68"/>
      <c r="I26" s="68"/>
      <c r="J26" s="68"/>
      <c r="K26" s="68"/>
      <c r="L26" s="75"/>
      <c r="M26" s="75"/>
      <c r="N26" s="39"/>
      <c r="O26" s="39"/>
    </row>
    <row r="27" spans="1:15" ht="15" customHeight="1" x14ac:dyDescent="0.35">
      <c r="A27" s="8"/>
      <c r="B27" s="12"/>
      <c r="C27" s="2" t="s">
        <v>23</v>
      </c>
      <c r="D27" s="76"/>
      <c r="E27" s="76"/>
      <c r="F27" s="74"/>
      <c r="G27" s="68"/>
      <c r="H27" s="68"/>
      <c r="I27" s="68"/>
      <c r="J27" s="68"/>
      <c r="K27" s="68"/>
      <c r="L27" s="75"/>
      <c r="M27" s="75"/>
      <c r="N27" s="39"/>
      <c r="O27" s="39"/>
    </row>
    <row r="28" spans="1:15" ht="15" customHeight="1" x14ac:dyDescent="0.35">
      <c r="A28" s="8"/>
      <c r="B28" s="13"/>
      <c r="C28" s="2" t="s">
        <v>6</v>
      </c>
      <c r="D28" s="76"/>
      <c r="E28" s="76"/>
      <c r="F28" s="74"/>
      <c r="G28" s="68"/>
      <c r="H28" s="68"/>
      <c r="I28" s="68"/>
      <c r="J28" s="68"/>
      <c r="K28" s="68"/>
      <c r="L28" s="75"/>
      <c r="M28" s="75"/>
      <c r="N28" s="39"/>
      <c r="O28" s="39"/>
    </row>
    <row r="29" spans="1:15" ht="15" customHeight="1" x14ac:dyDescent="0.25">
      <c r="A29" s="3" t="s">
        <v>9</v>
      </c>
      <c r="B29" s="9"/>
      <c r="C29" s="4"/>
      <c r="D29" s="4"/>
      <c r="E29" s="4"/>
      <c r="F29" s="73"/>
      <c r="G29" s="73"/>
      <c r="H29" s="73"/>
      <c r="I29" s="73"/>
      <c r="J29" s="73"/>
      <c r="K29" s="73"/>
      <c r="L29" s="73"/>
      <c r="M29" s="73"/>
      <c r="N29" s="35"/>
      <c r="O29" s="36"/>
    </row>
    <row r="30" spans="1:15" ht="15" customHeight="1" x14ac:dyDescent="0.25">
      <c r="A30" s="8"/>
      <c r="B30" s="12"/>
      <c r="C30" s="2" t="s">
        <v>2</v>
      </c>
      <c r="D30" s="67">
        <v>24.915299535969293</v>
      </c>
      <c r="E30" s="67">
        <v>28.16113660498111</v>
      </c>
      <c r="F30" s="67">
        <v>25.233757963685132</v>
      </c>
      <c r="G30" s="68">
        <v>24.920700593264371</v>
      </c>
      <c r="H30" s="68">
        <v>24.71080409589414</v>
      </c>
      <c r="I30" s="68">
        <v>23.802371348829922</v>
      </c>
      <c r="J30" s="68">
        <v>30.513158174390544</v>
      </c>
      <c r="K30" s="67">
        <v>28.597257494606279</v>
      </c>
      <c r="L30" s="67"/>
      <c r="M30" s="67"/>
      <c r="N30" s="34"/>
      <c r="O30" s="34"/>
    </row>
    <row r="31" spans="1:15" ht="15" customHeight="1" x14ac:dyDescent="0.25">
      <c r="A31" s="19"/>
      <c r="B31" s="22"/>
      <c r="C31" s="2" t="s">
        <v>1</v>
      </c>
      <c r="D31" s="68">
        <v>-66.304867102484394</v>
      </c>
      <c r="E31" s="68">
        <v>-90.811145472900265</v>
      </c>
      <c r="F31" s="68">
        <v>-89.988317429104185</v>
      </c>
      <c r="G31" s="68">
        <v>-102.44066126561233</v>
      </c>
      <c r="H31" s="68">
        <v>-112.42628906260008</v>
      </c>
      <c r="I31" s="68">
        <v>-114.06050033441061</v>
      </c>
      <c r="J31" s="68">
        <v>-165.91936858684011</v>
      </c>
      <c r="K31" s="67">
        <v>-168.64787412230149</v>
      </c>
      <c r="L31" s="67"/>
      <c r="M31" s="67"/>
      <c r="N31" s="34"/>
      <c r="O31" s="34"/>
    </row>
    <row r="32" spans="1:15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37"/>
      <c r="O32" s="40"/>
    </row>
    <row r="33" spans="1:15" ht="15" customHeight="1" x14ac:dyDescent="0.25">
      <c r="A33" s="8"/>
      <c r="B33" s="12"/>
      <c r="C33" s="2" t="s">
        <v>2</v>
      </c>
      <c r="D33" s="68">
        <v>24.330672923690493</v>
      </c>
      <c r="E33" s="68">
        <v>25.141201660998483</v>
      </c>
      <c r="F33" s="68">
        <v>22.463137656267886</v>
      </c>
      <c r="G33" s="68">
        <v>23.48637978507745</v>
      </c>
      <c r="H33" s="68">
        <v>24.03050564701552</v>
      </c>
      <c r="I33" s="68">
        <v>22.734892918647578</v>
      </c>
      <c r="J33" s="68">
        <v>27.549083371615779</v>
      </c>
      <c r="K33" s="67">
        <v>28.96479871640436</v>
      </c>
      <c r="L33" s="67"/>
      <c r="M33" s="67"/>
      <c r="N33" s="34"/>
      <c r="O33" s="34"/>
    </row>
    <row r="34" spans="1:15" ht="15" customHeight="1" x14ac:dyDescent="0.25">
      <c r="A34" s="19"/>
      <c r="B34" s="22"/>
      <c r="C34" s="2" t="s">
        <v>1</v>
      </c>
      <c r="D34" s="68">
        <v>-59.994794037572291</v>
      </c>
      <c r="E34" s="68">
        <v>-72.89276451617701</v>
      </c>
      <c r="F34" s="68">
        <v>-71.357241577869985</v>
      </c>
      <c r="G34" s="68">
        <v>-89.668480124434609</v>
      </c>
      <c r="H34" s="68">
        <v>-103.29990972178027</v>
      </c>
      <c r="I34" s="68">
        <v>-101.71254879349053</v>
      </c>
      <c r="J34" s="68">
        <v>-140.8215877324786</v>
      </c>
      <c r="K34" s="67">
        <v>-165.73870199955581</v>
      </c>
      <c r="L34" s="67"/>
      <c r="M34" s="67"/>
      <c r="N34" s="34"/>
      <c r="O34" s="34"/>
    </row>
    <row r="35" spans="1:15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37"/>
      <c r="O35" s="40"/>
    </row>
    <row r="36" spans="1:15" ht="15" customHeight="1" x14ac:dyDescent="0.25">
      <c r="A36" s="27"/>
      <c r="B36" s="17" t="s">
        <v>31</v>
      </c>
      <c r="C36" s="2" t="s">
        <v>2</v>
      </c>
      <c r="D36" s="67">
        <v>16.232432139116224</v>
      </c>
      <c r="E36" s="67">
        <v>18.597870058879433</v>
      </c>
      <c r="F36" s="67">
        <v>15.881637954902285</v>
      </c>
      <c r="G36" s="67">
        <v>16.801094844947546</v>
      </c>
      <c r="H36" s="67">
        <v>18.192320865137066</v>
      </c>
      <c r="I36" s="67">
        <v>17.571818892509654</v>
      </c>
      <c r="J36" s="67">
        <v>21.112121812273632</v>
      </c>
      <c r="K36" s="67">
        <v>24.489710658507587</v>
      </c>
      <c r="L36" s="67"/>
      <c r="M36" s="67"/>
      <c r="N36" s="41"/>
      <c r="O36" s="34"/>
    </row>
    <row r="37" spans="1:15" ht="15" customHeight="1" x14ac:dyDescent="0.25">
      <c r="A37" s="27"/>
      <c r="B37" s="17"/>
      <c r="C37" s="2" t="s">
        <v>1</v>
      </c>
      <c r="D37" s="67">
        <v>-24.573933119163549</v>
      </c>
      <c r="E37" s="67">
        <v>-36.094610533862443</v>
      </c>
      <c r="F37" s="67">
        <v>-30.784732821387927</v>
      </c>
      <c r="G37" s="67">
        <v>-44.713042091117579</v>
      </c>
      <c r="H37" s="67">
        <v>-62.331411684383333</v>
      </c>
      <c r="I37" s="67">
        <v>-60.088668695803136</v>
      </c>
      <c r="J37" s="67">
        <v>-89.543414350817159</v>
      </c>
      <c r="K37" s="67">
        <v>-122.13061158642881</v>
      </c>
      <c r="L37" s="67"/>
      <c r="M37" s="67"/>
      <c r="N37" s="41"/>
      <c r="O37" s="34"/>
    </row>
    <row r="38" spans="1:15" ht="15" customHeight="1" x14ac:dyDescent="0.25">
      <c r="A38" s="27"/>
      <c r="B38" s="17" t="s">
        <v>32</v>
      </c>
      <c r="C38" s="2" t="s">
        <v>2</v>
      </c>
      <c r="D38" s="67">
        <v>17.914102465228201</v>
      </c>
      <c r="E38" s="67">
        <v>19.002023011669941</v>
      </c>
      <c r="F38" s="67">
        <v>18.36178872736533</v>
      </c>
      <c r="G38" s="67">
        <v>20.50264706308765</v>
      </c>
      <c r="H38" s="67">
        <v>19.676819067761002</v>
      </c>
      <c r="I38" s="67">
        <v>19.601516844420981</v>
      </c>
      <c r="J38" s="67">
        <v>22.854348769292368</v>
      </c>
      <c r="K38" s="67">
        <v>27.536251288122291</v>
      </c>
      <c r="L38" s="67"/>
      <c r="M38" s="67"/>
      <c r="N38" s="41"/>
      <c r="O38" s="34"/>
    </row>
    <row r="39" spans="1:15" ht="15" customHeight="1" x14ac:dyDescent="0.25">
      <c r="A39" s="27"/>
      <c r="B39" s="17"/>
      <c r="C39" s="2" t="s">
        <v>1</v>
      </c>
      <c r="D39" s="67">
        <v>-31.569902501707382</v>
      </c>
      <c r="E39" s="67">
        <v>-44.417946579691609</v>
      </c>
      <c r="F39" s="67">
        <v>-49.551782997972239</v>
      </c>
      <c r="G39" s="67">
        <v>-70.091837695853968</v>
      </c>
      <c r="H39" s="67">
        <v>-74.847300213934858</v>
      </c>
      <c r="I39" s="67">
        <v>-79.756402194650065</v>
      </c>
      <c r="J39" s="67">
        <v>-108.77216906851135</v>
      </c>
      <c r="K39" s="67">
        <v>-154.60870805849467</v>
      </c>
      <c r="L39" s="67"/>
      <c r="M39" s="67"/>
      <c r="N39" s="41"/>
      <c r="O39" s="34"/>
    </row>
    <row r="40" spans="1:15" ht="15" customHeight="1" x14ac:dyDescent="0.25">
      <c r="A40" s="27"/>
      <c r="B40" s="17" t="s">
        <v>33</v>
      </c>
      <c r="C40" s="2" t="s">
        <v>2</v>
      </c>
      <c r="D40" s="67">
        <v>25.49140620318142</v>
      </c>
      <c r="E40" s="67">
        <v>26.287229650064617</v>
      </c>
      <c r="F40" s="67">
        <v>24.734008354394973</v>
      </c>
      <c r="G40" s="67">
        <v>28.48929259615301</v>
      </c>
      <c r="H40" s="67">
        <v>25.253034432524121</v>
      </c>
      <c r="I40" s="67">
        <v>27.046284707977225</v>
      </c>
      <c r="J40" s="67">
        <v>28.209760561550389</v>
      </c>
      <c r="K40" s="67">
        <v>32.489707471134999</v>
      </c>
      <c r="L40" s="67"/>
      <c r="M40" s="67"/>
      <c r="N40" s="41"/>
      <c r="O40" s="34"/>
    </row>
    <row r="41" spans="1:15" ht="15" customHeight="1" x14ac:dyDescent="0.25">
      <c r="A41" s="27"/>
      <c r="B41" s="17"/>
      <c r="C41" s="2" t="s">
        <v>1</v>
      </c>
      <c r="D41" s="67">
        <v>-68.551288313615728</v>
      </c>
      <c r="E41" s="67">
        <v>-81.492898716271768</v>
      </c>
      <c r="F41" s="67">
        <v>-85.515917602929477</v>
      </c>
      <c r="G41" s="67">
        <v>-121.15052292581143</v>
      </c>
      <c r="H41" s="67">
        <v>-113.43792607644899</v>
      </c>
      <c r="I41" s="67">
        <v>-131.60685207759727</v>
      </c>
      <c r="J41" s="67">
        <v>-149.27425843938806</v>
      </c>
      <c r="K41" s="67">
        <v>-195.47129474755118</v>
      </c>
      <c r="L41" s="67"/>
      <c r="M41" s="67"/>
      <c r="N41" s="41"/>
      <c r="O41" s="34"/>
    </row>
    <row r="42" spans="1:15" ht="15" customHeight="1" x14ac:dyDescent="0.25">
      <c r="A42" s="27"/>
      <c r="B42" s="17" t="s">
        <v>34</v>
      </c>
      <c r="C42" s="2" t="s">
        <v>2</v>
      </c>
      <c r="D42" s="67">
        <v>40.483523079614841</v>
      </c>
      <c r="E42" s="67">
        <v>39.952618622747217</v>
      </c>
      <c r="F42" s="67">
        <v>36.589652120162185</v>
      </c>
      <c r="G42" s="67">
        <v>38.226777308147881</v>
      </c>
      <c r="H42" s="67">
        <v>33.936669144120671</v>
      </c>
      <c r="I42" s="67">
        <v>38.129777540376352</v>
      </c>
      <c r="J42" s="67">
        <v>38.19719856486595</v>
      </c>
      <c r="K42" s="67">
        <v>40.557992684960396</v>
      </c>
      <c r="L42" s="67"/>
      <c r="M42" s="67"/>
      <c r="N42" s="41"/>
      <c r="O42" s="34"/>
    </row>
    <row r="43" spans="1:15" ht="15" customHeight="1" x14ac:dyDescent="0.25">
      <c r="A43" s="27"/>
      <c r="B43" s="17"/>
      <c r="C43" s="2" t="s">
        <v>1</v>
      </c>
      <c r="D43" s="67">
        <v>-129.34128567657859</v>
      </c>
      <c r="E43" s="67">
        <v>-142.97100422708337</v>
      </c>
      <c r="F43" s="67">
        <v>-146.00367266395986</v>
      </c>
      <c r="G43" s="67">
        <v>-176.31645681623294</v>
      </c>
      <c r="H43" s="67">
        <v>-167.47112822771049</v>
      </c>
      <c r="I43" s="67">
        <v>-204.42459075649043</v>
      </c>
      <c r="J43" s="67">
        <v>-216.31810396151963</v>
      </c>
      <c r="K43" s="67">
        <v>-255.52342112470515</v>
      </c>
      <c r="L43" s="67"/>
      <c r="M43" s="67"/>
      <c r="N43" s="41"/>
      <c r="O43" s="34"/>
    </row>
    <row r="44" spans="1:15" ht="15" customHeight="1" x14ac:dyDescent="0.25">
      <c r="A44" s="27"/>
      <c r="B44" s="17" t="s">
        <v>35</v>
      </c>
      <c r="C44" s="2" t="s">
        <v>2</v>
      </c>
      <c r="D44" s="67">
        <v>44.682510427529522</v>
      </c>
      <c r="E44" s="67">
        <v>45.742592706597364</v>
      </c>
      <c r="F44" s="67">
        <v>44.264582476461854</v>
      </c>
      <c r="G44" s="67">
        <v>47.088952278089984</v>
      </c>
      <c r="H44" s="67">
        <v>44.764343644181366</v>
      </c>
      <c r="I44" s="67">
        <v>48.367788313596776</v>
      </c>
      <c r="J44" s="67">
        <v>49.341515016562056</v>
      </c>
      <c r="K44" s="67">
        <v>50.84491020850205</v>
      </c>
      <c r="L44" s="67"/>
      <c r="M44" s="67"/>
      <c r="N44" s="41"/>
      <c r="O44" s="34"/>
    </row>
    <row r="45" spans="1:15" ht="15" customHeight="1" x14ac:dyDescent="0.25">
      <c r="A45" s="27"/>
      <c r="B45" s="17"/>
      <c r="C45" s="2" t="s">
        <v>1</v>
      </c>
      <c r="D45" s="67">
        <v>-153.97036633972604</v>
      </c>
      <c r="E45" s="67">
        <v>-177.54934884959729</v>
      </c>
      <c r="F45" s="67">
        <v>-192.71460184790092</v>
      </c>
      <c r="G45" s="67">
        <v>-234.53026676881348</v>
      </c>
      <c r="H45" s="67">
        <v>-239.62817401100565</v>
      </c>
      <c r="I45" s="67">
        <v>-277.01161088652833</v>
      </c>
      <c r="J45" s="67">
        <v>-294.36787774786086</v>
      </c>
      <c r="K45" s="67">
        <v>-334.51603626801136</v>
      </c>
      <c r="L45" s="67"/>
      <c r="M45" s="67"/>
      <c r="N45" s="41"/>
      <c r="O45" s="34"/>
    </row>
    <row r="46" spans="1:15" ht="15" customHeight="1" x14ac:dyDescent="0.25">
      <c r="A46" s="27"/>
      <c r="B46" s="17" t="s">
        <v>36</v>
      </c>
      <c r="C46" s="2" t="s">
        <v>2</v>
      </c>
      <c r="D46" s="67">
        <v>50.673025931749244</v>
      </c>
      <c r="E46" s="67">
        <v>46.952567479596652</v>
      </c>
      <c r="F46" s="67">
        <v>46.441477510559501</v>
      </c>
      <c r="G46" s="67">
        <v>60.400038976509556</v>
      </c>
      <c r="H46" s="67">
        <v>50.821647464394196</v>
      </c>
      <c r="I46" s="67">
        <v>56.574326085205904</v>
      </c>
      <c r="J46" s="67">
        <v>50.853029317142799</v>
      </c>
      <c r="K46" s="67">
        <v>53.738512341620513</v>
      </c>
      <c r="L46" s="67"/>
      <c r="M46" s="67"/>
      <c r="N46" s="41"/>
      <c r="O46" s="34"/>
    </row>
    <row r="47" spans="1:15" ht="15" customHeight="1" x14ac:dyDescent="0.25">
      <c r="A47" s="27"/>
      <c r="B47" s="17"/>
      <c r="C47" s="2" t="s">
        <v>1</v>
      </c>
      <c r="D47" s="67">
        <v>-188.73481704551631</v>
      </c>
      <c r="E47" s="67">
        <v>-194.36716837616839</v>
      </c>
      <c r="F47" s="67">
        <v>-214.39127412744094</v>
      </c>
      <c r="G47" s="67">
        <v>-318.9178041793333</v>
      </c>
      <c r="H47" s="67">
        <v>-284.65386649935652</v>
      </c>
      <c r="I47" s="67">
        <v>-339.04634372589294</v>
      </c>
      <c r="J47" s="67">
        <v>-314.79423858724931</v>
      </c>
      <c r="K47" s="67">
        <v>-366.1066177721375</v>
      </c>
      <c r="L47" s="67"/>
      <c r="M47" s="67"/>
      <c r="N47" s="41"/>
      <c r="O47" s="34"/>
    </row>
    <row r="48" spans="1:15" ht="15" customHeight="1" x14ac:dyDescent="0.25">
      <c r="A48" s="27"/>
      <c r="B48" s="17" t="s">
        <v>37</v>
      </c>
      <c r="C48" s="2" t="s">
        <v>2</v>
      </c>
      <c r="D48" s="67" t="s">
        <v>66</v>
      </c>
      <c r="E48" s="67" t="s">
        <v>66</v>
      </c>
      <c r="F48" s="67" t="s">
        <v>66</v>
      </c>
      <c r="G48" s="67" t="s">
        <v>66</v>
      </c>
      <c r="H48" s="67" t="s">
        <v>66</v>
      </c>
      <c r="I48" s="67" t="s">
        <v>66</v>
      </c>
      <c r="J48" s="67" t="s">
        <v>66</v>
      </c>
      <c r="K48" s="67" t="s">
        <v>66</v>
      </c>
      <c r="L48" s="67"/>
      <c r="M48" s="67"/>
      <c r="N48" s="41"/>
      <c r="O48" s="34"/>
    </row>
    <row r="49" spans="1:15" ht="15" customHeight="1" x14ac:dyDescent="0.25">
      <c r="A49" s="28"/>
      <c r="B49" s="21"/>
      <c r="C49" s="2" t="s">
        <v>1</v>
      </c>
      <c r="D49" s="67" t="s">
        <v>66</v>
      </c>
      <c r="E49" s="67" t="s">
        <v>66</v>
      </c>
      <c r="F49" s="67" t="s">
        <v>66</v>
      </c>
      <c r="G49" s="67" t="s">
        <v>66</v>
      </c>
      <c r="H49" s="67" t="s">
        <v>66</v>
      </c>
      <c r="I49" s="67" t="s">
        <v>66</v>
      </c>
      <c r="J49" s="67" t="s">
        <v>66</v>
      </c>
      <c r="K49" s="67" t="s">
        <v>66</v>
      </c>
      <c r="L49" s="67"/>
      <c r="M49" s="67"/>
      <c r="N49" s="41"/>
      <c r="O49" s="34"/>
    </row>
    <row r="50" spans="1:15" x14ac:dyDescent="0.25">
      <c r="A50" t="s">
        <v>38</v>
      </c>
      <c r="D50" s="69"/>
      <c r="E50" s="69"/>
    </row>
  </sheetData>
  <sheetProtection algorithmName="SHA-512" hashValue="uq7VNNmGhGMcN5qFz6LDnw0heejCPPacEe+lP2gAuIwEipXji5MGXL5cSHLDHwP5Vl+oi7CX1Mf06ABhL+FZ6w==" saltValue="McB6QMRDB2VXZXN6qBWiPQ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Q29"/>
  <sheetViews>
    <sheetView workbookViewId="0">
      <selection activeCell="D26" sqref="D26"/>
    </sheetView>
  </sheetViews>
  <sheetFormatPr defaultRowHeight="12" x14ac:dyDescent="0.2"/>
  <cols>
    <col min="1" max="3" width="9.140625" style="45"/>
    <col min="4" max="4" width="13.85546875" style="45" bestFit="1" customWidth="1"/>
    <col min="5" max="5" width="13.42578125" style="45" bestFit="1" customWidth="1"/>
    <col min="6" max="6" width="14.85546875" style="45" bestFit="1" customWidth="1"/>
    <col min="7" max="7" width="13.42578125" style="45" bestFit="1" customWidth="1"/>
    <col min="8" max="13" width="10.85546875" style="45" bestFit="1" customWidth="1"/>
    <col min="14" max="16384" width="9.140625" style="43"/>
  </cols>
  <sheetData>
    <row r="1" spans="1:17" x14ac:dyDescent="0.2">
      <c r="A1" s="45" t="s">
        <v>39</v>
      </c>
    </row>
    <row r="2" spans="1:17" x14ac:dyDescent="0.2">
      <c r="A2" s="47" t="str">
        <f>IF(ISBLANK(TechData!C1),"",TechData!C1)</f>
        <v>Type</v>
      </c>
      <c r="B2" s="46" t="str">
        <f>IF(ISBLANK(TechData!D1),"",TechData!D1)</f>
        <v>WR210S</v>
      </c>
      <c r="C2" s="46" t="str">
        <f>IF(ISBLANK(TechData!E1),"",TechData!E1)</f>
        <v>WR210S</v>
      </c>
      <c r="D2" s="46" t="str">
        <f>IF(ISBLANK(TechData!F1),"",TechData!F1)</f>
        <v>WR210S</v>
      </c>
      <c r="E2" s="46" t="str">
        <f>IF(ISBLANK(TechData!G1),"",TechData!G1)</f>
        <v>WR210S</v>
      </c>
      <c r="F2" s="46" t="str">
        <f>IF(ISBLANK(TechData!H1),"",TechData!H1)</f>
        <v>WR210S</v>
      </c>
      <c r="G2" s="46" t="str">
        <f>IF(ISBLANK(TechData!I1),"",TechData!I1)</f>
        <v>WR210S</v>
      </c>
      <c r="H2" s="46" t="str">
        <f>IF(ISBLANK(TechData!J1),"",TechData!J1)</f>
        <v>WR210S</v>
      </c>
      <c r="I2" s="46" t="str">
        <f>IF(ISBLANK(TechData!K1),"",TechData!K1)</f>
        <v>WR210S</v>
      </c>
      <c r="J2" s="46" t="str">
        <f>IF(ISBLANK(TechData!L1),"",TechData!L1)</f>
        <v/>
      </c>
      <c r="K2" s="46" t="str">
        <f>IF(ISBLANK(TechData!M1),"",TechData!M1)</f>
        <v/>
      </c>
      <c r="L2" s="46" t="str">
        <f>IF(ISBLANK(TechData!N1),"",TechData!N1)</f>
        <v/>
      </c>
      <c r="M2" s="46" t="str">
        <f>IF(ISBLANK(TechData!O1),"",TechData!O1)</f>
        <v/>
      </c>
    </row>
    <row r="3" spans="1:17" x14ac:dyDescent="0.2">
      <c r="A3" s="47" t="str">
        <f>IF(ISBLANK(TechData!C2),"",TechData!C2)</f>
        <v>Nominal Size</v>
      </c>
      <c r="B3" s="46">
        <f>IF(ISBLANK(TechData!D2),"",TechData!D2)</f>
        <v>100</v>
      </c>
      <c r="C3" s="46">
        <f>IF(ISBLANK(TechData!E2),"",TechData!E2)</f>
        <v>125</v>
      </c>
      <c r="D3" s="46">
        <f>IF(ISBLANK(TechData!F2),"",TechData!F2)</f>
        <v>160</v>
      </c>
      <c r="E3" s="46">
        <f>IF(ISBLANK(TechData!G2),"",TechData!G2)</f>
        <v>200</v>
      </c>
      <c r="F3" s="46">
        <f>IF(ISBLANK(TechData!H2),"",TechData!H2)</f>
        <v>250</v>
      </c>
      <c r="G3" s="46">
        <f>IF(ISBLANK(TechData!I2),"",TechData!I2)</f>
        <v>315</v>
      </c>
      <c r="H3" s="46">
        <f>IF(ISBLANK(TechData!J2),"",TechData!J2)</f>
        <v>400</v>
      </c>
      <c r="I3" s="46">
        <f>IF(ISBLANK(TechData!K2),"",TechData!K2)</f>
        <v>500</v>
      </c>
      <c r="J3" s="46" t="str">
        <f>IF(ISBLANK(TechData!L2),"",TechData!L2)</f>
        <v/>
      </c>
      <c r="K3" s="46" t="str">
        <f>IF(ISBLANK(TechData!M2),"",TechData!M2)</f>
        <v/>
      </c>
      <c r="L3" s="46" t="str">
        <f>IF(ISBLANK(TechData!N2),"",TechData!N2)</f>
        <v/>
      </c>
      <c r="M3" s="46" t="str">
        <f>IF(ISBLANK(TechData!O2),"",TechData!O2)</f>
        <v/>
      </c>
      <c r="Q3" s="44"/>
    </row>
    <row r="4" spans="1:17" x14ac:dyDescent="0.2">
      <c r="A4" s="47" t="str">
        <f>IF(ISBLANK(TechData!C3),"",TechData!C3)</f>
        <v>Ø Spigot</v>
      </c>
      <c r="B4" s="46">
        <f>IF(ISBLANK(TechData!D3),"",TechData!D3)</f>
        <v>80</v>
      </c>
      <c r="C4" s="46">
        <f>IF(ISBLANK(TechData!E3),"",TechData!E3)</f>
        <v>100</v>
      </c>
      <c r="D4" s="46">
        <f>IF(ISBLANK(TechData!F3),"",TechData!F3)</f>
        <v>125</v>
      </c>
      <c r="E4" s="46">
        <f>IF(ISBLANK(TechData!G3),"",TechData!G3)</f>
        <v>160</v>
      </c>
      <c r="F4" s="46">
        <f>IF(ISBLANK(TechData!H3),"",TechData!H3)</f>
        <v>200</v>
      </c>
      <c r="G4" s="46">
        <f>IF(ISBLANK(TechData!I3),"",TechData!I3)</f>
        <v>250</v>
      </c>
      <c r="H4" s="46">
        <f>IF(ISBLANK(TechData!J3),"",TechData!J3)</f>
        <v>315</v>
      </c>
      <c r="I4" s="46">
        <f>IF(ISBLANK(TechData!K3),"",TechData!K3)</f>
        <v>400</v>
      </c>
      <c r="J4" s="46" t="str">
        <f>IF(ISBLANK(TechData!L3),"",TechData!L3)</f>
        <v/>
      </c>
      <c r="K4" s="46" t="str">
        <f>IF(ISBLANK(TechData!M3),"",TechData!M3)</f>
        <v/>
      </c>
      <c r="L4" s="46" t="str">
        <f>IF(ISBLANK(TechData!N3),"",TechData!N3)</f>
        <v/>
      </c>
      <c r="M4" s="46" t="str">
        <f>IF(ISBLANK(TechData!O3),"",TechData!O3)</f>
        <v/>
      </c>
    </row>
    <row r="5" spans="1:17" x14ac:dyDescent="0.2">
      <c r="A5" s="47" t="str">
        <f>IF(ISBLANK(TechData!C4),"",TechData!C4)</f>
        <v>Damper position</v>
      </c>
      <c r="B5" s="46" t="str">
        <f>IF(ISBLANK(TechData!D4),"",TechData!D4)</f>
        <v>100% (open)</v>
      </c>
      <c r="C5" s="46" t="str">
        <f>IF(ISBLANK(TechData!E4),"",TechData!E4)</f>
        <v>100% (open)</v>
      </c>
      <c r="D5" s="46" t="str">
        <f>IF(ISBLANK(TechData!F4),"",TechData!F4)</f>
        <v>100% (open)</v>
      </c>
      <c r="E5" s="46" t="str">
        <f>IF(ISBLANK(TechData!G4),"",TechData!G4)</f>
        <v>100% (open)</v>
      </c>
      <c r="F5" s="46" t="str">
        <f>IF(ISBLANK(TechData!H4),"",TechData!H4)</f>
        <v>100% (open)</v>
      </c>
      <c r="G5" s="46" t="str">
        <f>IF(ISBLANK(TechData!I4),"",TechData!I4)</f>
        <v>100% (open)</v>
      </c>
      <c r="H5" s="46" t="str">
        <f>IF(ISBLANK(TechData!J4),"",TechData!J4)</f>
        <v>100% (open)</v>
      </c>
      <c r="I5" s="46" t="str">
        <f>IF(ISBLANK(TechData!K4),"",TechData!K4)</f>
        <v>100% (open)</v>
      </c>
      <c r="J5" s="46" t="str">
        <f>IF(ISBLANK(TechData!L4),"",TechData!L4)</f>
        <v/>
      </c>
      <c r="K5" s="46" t="str">
        <f>IF(ISBLANK(TechData!M4),"",TechData!M4)</f>
        <v/>
      </c>
      <c r="L5" s="46" t="str">
        <f>IF(ISBLANK(TechData!N4),"",TechData!N4)</f>
        <v/>
      </c>
      <c r="M5" s="46" t="str">
        <f>IF(ISBLANK(TechData!O4),"",TechData!O4)</f>
        <v/>
      </c>
    </row>
    <row r="6" spans="1:17" x14ac:dyDescent="0.2">
      <c r="A6" s="54" t="str">
        <f>IF(ISBLANK(TechData!C5),"",TechData!C5)</f>
        <v>Plenum</v>
      </c>
      <c r="B6" s="54"/>
      <c r="C6" s="54"/>
      <c r="D6" s="55" t="str">
        <f>IF(ISBLANK(TechData!F5),"",TechData!F5)</f>
        <v>WP210S</v>
      </c>
      <c r="E6" s="55" t="str">
        <f>IF(ISBLANK(TechData!G5),"",TechData!G5)</f>
        <v>WP210S</v>
      </c>
      <c r="F6" s="55" t="str">
        <f>IF(ISBLANK(TechData!H5),"",TechData!H5)</f>
        <v>WP210S</v>
      </c>
      <c r="G6" s="55" t="str">
        <f>IF(ISBLANK(TechData!I5),"",TechData!I5)</f>
        <v>WP210S</v>
      </c>
      <c r="H6" s="55" t="str">
        <f>IF(ISBLANK(TechData!J5),"",TechData!J5)</f>
        <v>WP210S</v>
      </c>
      <c r="I6" s="55" t="str">
        <f>IF(ISBLANK(TechData!K5),"",TechData!K5)</f>
        <v>WP210S</v>
      </c>
      <c r="J6" s="55" t="str">
        <f>IF(ISBLANK(TechData!L5),"",TechData!L5)</f>
        <v/>
      </c>
      <c r="K6" s="55" t="str">
        <f>IF(ISBLANK(TechData!M5),"",TechData!M5)</f>
        <v/>
      </c>
      <c r="L6" s="55" t="str">
        <f>IF(ISBLANK(TechData!N5),"",TechData!N5)</f>
        <v/>
      </c>
      <c r="M6" s="55" t="str">
        <f>IF(ISBLANK(TechData!O5),"",TechData!O5)</f>
        <v/>
      </c>
    </row>
    <row r="7" spans="1:17" ht="15" x14ac:dyDescent="0.25">
      <c r="A7" s="49" t="s">
        <v>2</v>
      </c>
      <c r="B7" s="49"/>
      <c r="C7" s="49"/>
    </row>
    <row r="8" spans="1:17" x14ac:dyDescent="0.2">
      <c r="A8" s="48" t="s">
        <v>40</v>
      </c>
      <c r="B8" s="48"/>
      <c r="C8" s="48"/>
    </row>
    <row r="9" spans="1:17" x14ac:dyDescent="0.2">
      <c r="A9" s="50">
        <v>4</v>
      </c>
      <c r="B9" s="51" t="str">
        <f>IF(ISBLANK(TechData!D15),"",TechData!D15)</f>
        <v/>
      </c>
      <c r="C9" s="51" t="str">
        <f>IF(ISBLANK(TechData!E15),"",TechData!E15)</f>
        <v/>
      </c>
      <c r="D9" s="51" t="str">
        <f>IF(ISBLANK(TechData!F15),"",TechData!F15)</f>
        <v/>
      </c>
      <c r="E9" s="51" t="str">
        <f>IF(ISBLANK(TechData!G15),"",TechData!G15)</f>
        <v/>
      </c>
      <c r="F9" s="51" t="str">
        <f>IF(ISBLANK(TechData!H15),"",TechData!H15)</f>
        <v/>
      </c>
      <c r="G9" s="51" t="str">
        <f>IF(ISBLANK(TechData!I15),"",TechData!I15)</f>
        <v/>
      </c>
      <c r="H9" s="51" t="str">
        <f>IF(ISBLANK(TechData!J15),"",TechData!J15)</f>
        <v/>
      </c>
      <c r="I9" s="51" t="str">
        <f>IF(ISBLANK(TechData!K15),"",TechData!K15)</f>
        <v/>
      </c>
      <c r="J9" s="51" t="str">
        <f>IF(ISBLANK(TechData!L15),"",TechData!L15)</f>
        <v/>
      </c>
      <c r="K9" s="51" t="str">
        <f>IF(ISBLANK(TechData!M15),"",TechData!M15)</f>
        <v/>
      </c>
      <c r="L9" s="51" t="str">
        <f>IF(ISBLANK(TechData!N15),"",TechData!N15)</f>
        <v/>
      </c>
      <c r="M9" s="51" t="str">
        <f>IF(ISBLANK(TechData!O15),"",TechData!O15)</f>
        <v/>
      </c>
    </row>
    <row r="10" spans="1:17" x14ac:dyDescent="0.2">
      <c r="A10" s="50">
        <v>6</v>
      </c>
      <c r="B10" s="51" t="str">
        <f>IF(ISBLANK(TechData!D17),"",TechData!D17)</f>
        <v/>
      </c>
      <c r="C10" s="51" t="str">
        <f>IF(ISBLANK(TechData!E17),"",TechData!E17)</f>
        <v/>
      </c>
      <c r="D10" s="51" t="str">
        <f>IF(ISBLANK(TechData!F17),"",TechData!F17)</f>
        <v/>
      </c>
      <c r="E10" s="51" t="str">
        <f>IF(ISBLANK(TechData!G17),"",TechData!G17)</f>
        <v/>
      </c>
      <c r="F10" s="51" t="str">
        <f>IF(ISBLANK(TechData!H17),"",TechData!H17)</f>
        <v/>
      </c>
      <c r="G10" s="51" t="str">
        <f>IF(ISBLANK(TechData!I17),"",TechData!I17)</f>
        <v/>
      </c>
      <c r="H10" s="51" t="str">
        <f>IF(ISBLANK(TechData!J17),"",TechData!J17)</f>
        <v/>
      </c>
      <c r="I10" s="51" t="str">
        <f>IF(ISBLANK(TechData!K17),"",TechData!K17)</f>
        <v/>
      </c>
      <c r="J10" s="51" t="str">
        <f>IF(ISBLANK(TechData!L17),"",TechData!L17)</f>
        <v/>
      </c>
      <c r="K10" s="51" t="str">
        <f>IF(ISBLANK(TechData!M17),"",TechData!M17)</f>
        <v/>
      </c>
      <c r="L10" s="51" t="str">
        <f>IF(ISBLANK(TechData!N17),"",TechData!N17)</f>
        <v/>
      </c>
      <c r="M10" s="51" t="str">
        <f>IF(ISBLANK(TechData!O17),"",TechData!O17)</f>
        <v/>
      </c>
    </row>
    <row r="11" spans="1:17" x14ac:dyDescent="0.2">
      <c r="A11" s="50">
        <v>8</v>
      </c>
      <c r="B11" s="51" t="str">
        <f>IF(ISBLANK(TechData!D19),"",TechData!D19)</f>
        <v/>
      </c>
      <c r="C11" s="51" t="str">
        <f>IF(ISBLANK(TechData!E19),"",TechData!E19)</f>
        <v/>
      </c>
      <c r="D11" s="51" t="str">
        <f>IF(ISBLANK(TechData!F19),"",TechData!F19)</f>
        <v/>
      </c>
      <c r="E11" s="51" t="str">
        <f>IF(ISBLANK(TechData!G19),"",TechData!G19)</f>
        <v/>
      </c>
      <c r="F11" s="51" t="str">
        <f>IF(ISBLANK(TechData!H19),"",TechData!H19)</f>
        <v/>
      </c>
      <c r="G11" s="51" t="str">
        <f>IF(ISBLANK(TechData!I19),"",TechData!I19)</f>
        <v/>
      </c>
      <c r="H11" s="51" t="str">
        <f>IF(ISBLANK(TechData!J19),"",TechData!J19)</f>
        <v/>
      </c>
      <c r="I11" s="51" t="str">
        <f>IF(ISBLANK(TechData!K19),"",TechData!K19)</f>
        <v/>
      </c>
      <c r="J11" s="51" t="str">
        <f>IF(ISBLANK(TechData!L19),"",TechData!L19)</f>
        <v/>
      </c>
      <c r="K11" s="51" t="str">
        <f>IF(ISBLANK(TechData!M19),"",TechData!M19)</f>
        <v/>
      </c>
      <c r="L11" s="51" t="str">
        <f>IF(ISBLANK(TechData!N19),"",TechData!N19)</f>
        <v/>
      </c>
      <c r="M11" s="51" t="str">
        <f>IF(ISBLANK(TechData!O19),"",TechData!O19)</f>
        <v/>
      </c>
    </row>
    <row r="12" spans="1:17" x14ac:dyDescent="0.2">
      <c r="A12" s="50">
        <v>10</v>
      </c>
      <c r="B12" s="51" t="str">
        <f>IF(ISBLANK(TechData!D21),"",TechData!D21)</f>
        <v/>
      </c>
      <c r="C12" s="51" t="str">
        <f>IF(ISBLANK(TechData!E21),"",TechData!E21)</f>
        <v/>
      </c>
      <c r="D12" s="51" t="str">
        <f>IF(ISBLANK(TechData!F21),"",TechData!F21)</f>
        <v/>
      </c>
      <c r="E12" s="51" t="str">
        <f>IF(ISBLANK(TechData!G21),"",TechData!G21)</f>
        <v/>
      </c>
      <c r="F12" s="51" t="str">
        <f>IF(ISBLANK(TechData!H21),"",TechData!H21)</f>
        <v/>
      </c>
      <c r="G12" s="51" t="str">
        <f>IF(ISBLANK(TechData!I21),"",TechData!I21)</f>
        <v/>
      </c>
      <c r="H12" s="51" t="str">
        <f>IF(ISBLANK(TechData!J21),"",TechData!J21)</f>
        <v/>
      </c>
      <c r="I12" s="51" t="str">
        <f>IF(ISBLANK(TechData!K21),"",TechData!K21)</f>
        <v/>
      </c>
      <c r="J12" s="51" t="str">
        <f>IF(ISBLANK(TechData!L21),"",TechData!L21)</f>
        <v/>
      </c>
      <c r="K12" s="51" t="str">
        <f>IF(ISBLANK(TechData!M21),"",TechData!M21)</f>
        <v/>
      </c>
      <c r="L12" s="51" t="str">
        <f>IF(ISBLANK(TechData!N21),"",TechData!N21)</f>
        <v/>
      </c>
      <c r="M12" s="51" t="str">
        <f>IF(ISBLANK(TechData!O21),"",TechData!O21)</f>
        <v/>
      </c>
    </row>
    <row r="13" spans="1:17" x14ac:dyDescent="0.2">
      <c r="A13" s="50">
        <v>12</v>
      </c>
      <c r="B13" s="51" t="str">
        <f>IF(ISBLANK(TechData!D23),"",TechData!D23)</f>
        <v/>
      </c>
      <c r="C13" s="51" t="str">
        <f>IF(ISBLANK(TechData!E23),"",TechData!E23)</f>
        <v/>
      </c>
      <c r="D13" s="51" t="str">
        <f>IF(ISBLANK(TechData!F23),"",TechData!F23)</f>
        <v/>
      </c>
      <c r="E13" s="51" t="str">
        <f>IF(ISBLANK(TechData!G23),"",TechData!G23)</f>
        <v/>
      </c>
      <c r="F13" s="51" t="str">
        <f>IF(ISBLANK(TechData!H23),"",TechData!H23)</f>
        <v/>
      </c>
      <c r="G13" s="51" t="str">
        <f>IF(ISBLANK(TechData!I23),"",TechData!I23)</f>
        <v/>
      </c>
      <c r="H13" s="51" t="str">
        <f>IF(ISBLANK(TechData!J23),"",TechData!J23)</f>
        <v/>
      </c>
      <c r="I13" s="51" t="str">
        <f>IF(ISBLANK(TechData!K23),"",TechData!K23)</f>
        <v/>
      </c>
      <c r="J13" s="51" t="str">
        <f>IF(ISBLANK(TechData!L23),"",TechData!L23)</f>
        <v/>
      </c>
      <c r="K13" s="51" t="str">
        <f>IF(ISBLANK(TechData!M23),"",TechData!M23)</f>
        <v/>
      </c>
      <c r="L13" s="51" t="str">
        <f>IF(ISBLANK(TechData!N23),"",TechData!N23)</f>
        <v/>
      </c>
      <c r="M13" s="51" t="str">
        <f>IF(ISBLANK(TechData!O23),"",TechData!O23)</f>
        <v/>
      </c>
    </row>
    <row r="14" spans="1:17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7" ht="15" x14ac:dyDescent="0.25">
      <c r="A15" s="49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7" x14ac:dyDescent="0.2">
      <c r="A16" s="50">
        <v>4</v>
      </c>
      <c r="B16" s="51" t="str">
        <f>IF(ISBLANK(TechData!D16),"",TechData!D16)</f>
        <v/>
      </c>
      <c r="C16" s="51" t="str">
        <f>IF(ISBLANK(TechData!E16),"",TechData!E16)</f>
        <v/>
      </c>
      <c r="D16" s="51" t="str">
        <f>IF(ISBLANK(TechData!F16),"",TechData!F16)</f>
        <v/>
      </c>
      <c r="E16" s="51" t="str">
        <f>IF(ISBLANK(TechData!G16),"",TechData!G16)</f>
        <v/>
      </c>
      <c r="F16" s="51" t="str">
        <f>IF(ISBLANK(TechData!H16),"",TechData!H16)</f>
        <v/>
      </c>
      <c r="G16" s="51" t="str">
        <f>IF(ISBLANK(TechData!I16),"",TechData!I16)</f>
        <v/>
      </c>
      <c r="H16" s="51" t="str">
        <f>IF(ISBLANK(TechData!J16),"",TechData!J16)</f>
        <v/>
      </c>
      <c r="I16" s="51" t="str">
        <f>IF(ISBLANK(TechData!K16),"",TechData!K16)</f>
        <v/>
      </c>
      <c r="J16" s="51" t="str">
        <f>IF(ISBLANK(TechData!L16),"",TechData!L16)</f>
        <v/>
      </c>
      <c r="K16" s="51" t="str">
        <f>IF(ISBLANK(TechData!M16),"",TechData!M16)</f>
        <v/>
      </c>
      <c r="L16" s="51" t="str">
        <f>IF(ISBLANK(TechData!N16),"",TechData!N16)</f>
        <v/>
      </c>
      <c r="M16" s="51" t="str">
        <f>IF(ISBLANK(TechData!O16),"",TechData!O16)</f>
        <v/>
      </c>
    </row>
    <row r="17" spans="1:13" x14ac:dyDescent="0.2">
      <c r="A17" s="50">
        <v>6</v>
      </c>
      <c r="B17" s="51" t="str">
        <f>IF(ISBLANK(TechData!D18),"",TechData!D18)</f>
        <v/>
      </c>
      <c r="C17" s="51" t="str">
        <f>IF(ISBLANK(TechData!E18),"",TechData!E18)</f>
        <v/>
      </c>
      <c r="D17" s="51" t="str">
        <f>IF(ISBLANK(TechData!F18),"",TechData!F18)</f>
        <v/>
      </c>
      <c r="E17" s="51" t="str">
        <f>IF(ISBLANK(TechData!G18),"",TechData!G18)</f>
        <v/>
      </c>
      <c r="F17" s="51" t="str">
        <f>IF(ISBLANK(TechData!H18),"",TechData!H18)</f>
        <v/>
      </c>
      <c r="G17" s="51" t="str">
        <f>IF(ISBLANK(TechData!I18),"",TechData!I18)</f>
        <v/>
      </c>
      <c r="H17" s="51" t="str">
        <f>IF(ISBLANK(TechData!J18),"",TechData!J18)</f>
        <v/>
      </c>
      <c r="I17" s="51" t="str">
        <f>IF(ISBLANK(TechData!K18),"",TechData!K18)</f>
        <v/>
      </c>
      <c r="J17" s="51" t="str">
        <f>IF(ISBLANK(TechData!L18),"",TechData!L18)</f>
        <v/>
      </c>
      <c r="K17" s="51" t="str">
        <f>IF(ISBLANK(TechData!M18),"",TechData!M18)</f>
        <v/>
      </c>
      <c r="L17" s="51" t="str">
        <f>IF(ISBLANK(TechData!N18),"",TechData!N18)</f>
        <v/>
      </c>
      <c r="M17" s="51" t="str">
        <f>IF(ISBLANK(TechData!O18),"",TechData!O18)</f>
        <v/>
      </c>
    </row>
    <row r="18" spans="1:13" x14ac:dyDescent="0.2">
      <c r="A18" s="50">
        <v>8</v>
      </c>
      <c r="B18" s="51" t="str">
        <f>IF(ISBLANK(TechData!D20),"",TechData!D20)</f>
        <v/>
      </c>
      <c r="C18" s="51" t="str">
        <f>IF(ISBLANK(TechData!E20),"",TechData!E20)</f>
        <v/>
      </c>
      <c r="D18" s="51" t="str">
        <f>IF(ISBLANK(TechData!F20),"",TechData!F20)</f>
        <v/>
      </c>
      <c r="E18" s="51" t="str">
        <f>IF(ISBLANK(TechData!G20),"",TechData!G20)</f>
        <v/>
      </c>
      <c r="F18" s="51" t="str">
        <f>IF(ISBLANK(TechData!H20),"",TechData!H20)</f>
        <v/>
      </c>
      <c r="G18" s="51" t="str">
        <f>IF(ISBLANK(TechData!I20),"",TechData!I20)</f>
        <v/>
      </c>
      <c r="H18" s="51" t="str">
        <f>IF(ISBLANK(TechData!J20),"",TechData!J20)</f>
        <v/>
      </c>
      <c r="I18" s="51" t="str">
        <f>IF(ISBLANK(TechData!K20),"",TechData!K20)</f>
        <v/>
      </c>
      <c r="J18" s="51" t="str">
        <f>IF(ISBLANK(TechData!L20),"",TechData!L20)</f>
        <v/>
      </c>
      <c r="K18" s="51" t="str">
        <f>IF(ISBLANK(TechData!M20),"",TechData!M20)</f>
        <v/>
      </c>
      <c r="L18" s="51" t="str">
        <f>IF(ISBLANK(TechData!N20),"",TechData!N20)</f>
        <v/>
      </c>
      <c r="M18" s="51" t="str">
        <f>IF(ISBLANK(TechData!O20),"",TechData!O20)</f>
        <v/>
      </c>
    </row>
    <row r="19" spans="1:13" x14ac:dyDescent="0.2">
      <c r="A19" s="50">
        <v>10</v>
      </c>
      <c r="B19" s="51" t="str">
        <f>IF(ISBLANK(TechData!D22),"",TechData!D22)</f>
        <v/>
      </c>
      <c r="C19" s="51" t="str">
        <f>IF(ISBLANK(TechData!E22),"",TechData!E22)</f>
        <v/>
      </c>
      <c r="D19" s="51" t="str">
        <f>IF(ISBLANK(TechData!F22),"",TechData!F22)</f>
        <v/>
      </c>
      <c r="E19" s="51" t="str">
        <f>IF(ISBLANK(TechData!G22),"",TechData!G22)</f>
        <v/>
      </c>
      <c r="F19" s="51" t="str">
        <f>IF(ISBLANK(TechData!H22),"",TechData!H22)</f>
        <v/>
      </c>
      <c r="G19" s="51" t="str">
        <f>IF(ISBLANK(TechData!I22),"",TechData!I22)</f>
        <v/>
      </c>
      <c r="H19" s="51" t="str">
        <f>IF(ISBLANK(TechData!J22),"",TechData!J22)</f>
        <v/>
      </c>
      <c r="I19" s="51" t="str">
        <f>IF(ISBLANK(TechData!K22),"",TechData!K22)</f>
        <v/>
      </c>
      <c r="J19" s="51" t="str">
        <f>IF(ISBLANK(TechData!L22),"",TechData!L22)</f>
        <v/>
      </c>
      <c r="K19" s="51" t="str">
        <f>IF(ISBLANK(TechData!M22),"",TechData!M22)</f>
        <v/>
      </c>
      <c r="L19" s="51" t="str">
        <f>IF(ISBLANK(TechData!N22),"",TechData!N22)</f>
        <v/>
      </c>
      <c r="M19" s="51" t="str">
        <f>IF(ISBLANK(TechData!O22),"",TechData!O22)</f>
        <v/>
      </c>
    </row>
    <row r="20" spans="1:13" x14ac:dyDescent="0.2">
      <c r="A20" s="50">
        <v>12</v>
      </c>
      <c r="B20" s="51" t="str">
        <f>IF(ISBLANK(TechData!D24),"",TechData!D24)</f>
        <v/>
      </c>
      <c r="C20" s="51" t="str">
        <f>IF(ISBLANK(TechData!E24),"",TechData!E24)</f>
        <v/>
      </c>
      <c r="D20" s="51" t="str">
        <f>IF(ISBLANK(TechData!F24),"",TechData!F24)</f>
        <v/>
      </c>
      <c r="E20" s="51" t="str">
        <f>IF(ISBLANK(TechData!G24),"",TechData!G24)</f>
        <v/>
      </c>
      <c r="F20" s="51" t="str">
        <f>IF(ISBLANK(TechData!H24),"",TechData!H24)</f>
        <v/>
      </c>
      <c r="G20" s="51" t="str">
        <f>IF(ISBLANK(TechData!I24),"",TechData!I24)</f>
        <v/>
      </c>
      <c r="H20" s="51" t="str">
        <f>IF(ISBLANK(TechData!J24),"",TechData!J24)</f>
        <v/>
      </c>
      <c r="I20" s="51" t="str">
        <f>IF(ISBLANK(TechData!K24),"",TechData!K24)</f>
        <v/>
      </c>
      <c r="J20" s="51" t="str">
        <f>IF(ISBLANK(TechData!L24),"",TechData!L24)</f>
        <v/>
      </c>
      <c r="K20" s="51" t="str">
        <f>IF(ISBLANK(TechData!M24),"",TechData!M24)</f>
        <v/>
      </c>
      <c r="L20" s="51" t="str">
        <f>IF(ISBLANK(TechData!N24),"",TechData!N24)</f>
        <v/>
      </c>
      <c r="M20" s="51" t="str">
        <f>IF(ISBLANK(TechData!O24),"",TechData!O24)</f>
        <v/>
      </c>
    </row>
    <row r="22" spans="1:13" x14ac:dyDescent="0.2">
      <c r="A22" s="53" t="s">
        <v>41</v>
      </c>
    </row>
    <row r="23" spans="1:13" x14ac:dyDescent="0.2">
      <c r="A23" s="50">
        <f>ABS(SelectionData!$C$5-SelectionData!$C$4)</f>
        <v>0</v>
      </c>
    </row>
    <row r="24" spans="1:13" x14ac:dyDescent="0.2">
      <c r="A24" s="50" t="s">
        <v>47</v>
      </c>
      <c r="B24" s="50" t="str">
        <f t="shared" ref="B24:C24" ca="1" si="0">IF(B9="","",IF($A$23&lt;4,4,IF($A$23&gt;12,10,OFFSET($A$9,MATCH($A$23,$A$9:$A$13)-1,0))))</f>
        <v/>
      </c>
      <c r="C24" s="50" t="str">
        <f t="shared" ca="1" si="0"/>
        <v/>
      </c>
      <c r="D24" s="50" t="str">
        <f ca="1">IF(D9="","",IF($A$23&lt;4,4,IF($A$23&gt;12,10,OFFSET($A$9,MATCH($A$23,$A$9:$A$13)-1,0))))</f>
        <v/>
      </c>
      <c r="E24" s="50" t="str">
        <f t="shared" ref="E24:M24" ca="1" si="1">IF(E9="","",IF($A$23&lt;4,4,IF($A$23&gt;12,10,OFFSET($A$9,MATCH($A$23,$A$9:$A$13)-1,0))))</f>
        <v/>
      </c>
      <c r="F24" s="50" t="str">
        <f t="shared" ca="1" si="1"/>
        <v/>
      </c>
      <c r="G24" s="50" t="str">
        <f t="shared" ca="1" si="1"/>
        <v/>
      </c>
      <c r="H24" s="50" t="str">
        <f t="shared" ca="1" si="1"/>
        <v/>
      </c>
      <c r="I24" s="50" t="str">
        <f t="shared" ca="1" si="1"/>
        <v/>
      </c>
      <c r="J24" s="50" t="str">
        <f t="shared" ca="1" si="1"/>
        <v/>
      </c>
      <c r="K24" s="50" t="str">
        <f t="shared" ca="1" si="1"/>
        <v/>
      </c>
      <c r="L24" s="50" t="str">
        <f t="shared" ca="1" si="1"/>
        <v/>
      </c>
      <c r="M24" s="50" t="str">
        <f t="shared" ca="1" si="1"/>
        <v/>
      </c>
    </row>
    <row r="25" spans="1:13" x14ac:dyDescent="0.2">
      <c r="A25" s="50" t="s">
        <v>46</v>
      </c>
      <c r="B25" s="50" t="str">
        <f t="shared" ref="B25:C25" ca="1" si="2">IF(B9="","",IF($A$23&lt;4,6,IF($A$23&gt;12,12,OFFSET($A$9,MATCH($A$23,$A$9:$A$13),0))))</f>
        <v/>
      </c>
      <c r="C25" s="50" t="str">
        <f t="shared" ca="1" si="2"/>
        <v/>
      </c>
      <c r="D25" s="50" t="str">
        <f ca="1">IF(D9="","",IF($A$23&lt;4,6,IF($A$23&gt;12,12,OFFSET($A$9,MATCH($A$23,$A$9:$A$13),0))))</f>
        <v/>
      </c>
      <c r="E25" s="50" t="str">
        <f t="shared" ref="E25:M25" ca="1" si="3">IF(E9="","",IF($A$23&lt;4,6,IF($A$23&gt;12,12,OFFSET($A$9,MATCH($A$23,$A$9:$A$13),0))))</f>
        <v/>
      </c>
      <c r="F25" s="50" t="str">
        <f t="shared" ca="1" si="3"/>
        <v/>
      </c>
      <c r="G25" s="50" t="str">
        <f t="shared" ca="1" si="3"/>
        <v/>
      </c>
      <c r="H25" s="50" t="str">
        <f t="shared" ca="1" si="3"/>
        <v/>
      </c>
      <c r="I25" s="50" t="str">
        <f t="shared" ca="1" si="3"/>
        <v/>
      </c>
      <c r="J25" s="50" t="str">
        <f t="shared" ca="1" si="3"/>
        <v/>
      </c>
      <c r="K25" s="50" t="str">
        <f t="shared" ca="1" si="3"/>
        <v/>
      </c>
      <c r="L25" s="50" t="str">
        <f t="shared" ca="1" si="3"/>
        <v/>
      </c>
      <c r="M25" s="50" t="str">
        <f t="shared" ca="1" si="3"/>
        <v/>
      </c>
    </row>
    <row r="26" spans="1:13" x14ac:dyDescent="0.2">
      <c r="A26" s="50" t="s">
        <v>42</v>
      </c>
      <c r="B26" s="50" t="str">
        <f t="shared" ref="B26:C26" ca="1" si="4">IF(B9="","",IF($A$23&lt;4,B9,IF($A$23&gt;12,B12,OFFSET(B$9,MATCH($A$23,$A$9:$A$13)-1,0))))</f>
        <v/>
      </c>
      <c r="C26" s="50" t="str">
        <f t="shared" ca="1" si="4"/>
        <v/>
      </c>
      <c r="D26" s="50" t="str">
        <f ca="1">IF(D9="","",IF($A$23&lt;4,D9,IF($A$23&gt;12,D12,OFFSET(D$9,MATCH($A$23,$A$9:$A$13)-1,0))))</f>
        <v/>
      </c>
      <c r="E26" s="50" t="str">
        <f t="shared" ref="E26:M26" ca="1" si="5">IF(E9="","",IF($A$23&lt;4,E9,IF($A$23&gt;12,E12,OFFSET(E$9,MATCH($A$23,$A$9:$A$13)-1,0))))</f>
        <v/>
      </c>
      <c r="F26" s="50" t="str">
        <f t="shared" ca="1" si="5"/>
        <v/>
      </c>
      <c r="G26" s="50" t="str">
        <f t="shared" ca="1" si="5"/>
        <v/>
      </c>
      <c r="H26" s="50" t="str">
        <f t="shared" ca="1" si="5"/>
        <v/>
      </c>
      <c r="I26" s="50" t="str">
        <f t="shared" ca="1" si="5"/>
        <v/>
      </c>
      <c r="J26" s="50" t="str">
        <f t="shared" ca="1" si="5"/>
        <v/>
      </c>
      <c r="K26" s="50" t="str">
        <f t="shared" ca="1" si="5"/>
        <v/>
      </c>
      <c r="L26" s="50" t="str">
        <f t="shared" ca="1" si="5"/>
        <v/>
      </c>
      <c r="M26" s="50" t="str">
        <f t="shared" ca="1" si="5"/>
        <v/>
      </c>
    </row>
    <row r="27" spans="1:13" x14ac:dyDescent="0.2">
      <c r="A27" s="50" t="s">
        <v>43</v>
      </c>
      <c r="B27" s="50" t="str">
        <f t="shared" ref="B27:C27" ca="1" si="6">IF(B9="","",IF($A$23&lt;4,B10,IF($A$23&gt;12,B13,OFFSET(B$9,MATCH($A$23,$A$9:$A$13),0))))</f>
        <v/>
      </c>
      <c r="C27" s="50" t="str">
        <f t="shared" ca="1" si="6"/>
        <v/>
      </c>
      <c r="D27" s="50" t="str">
        <f ca="1">IF(D9="","",IF($A$23&lt;4,D10,IF($A$23&gt;12,D13,OFFSET(D$9,MATCH($A$23,$A$9:$A$13),0))))</f>
        <v/>
      </c>
      <c r="E27" s="50" t="str">
        <f t="shared" ref="E27:M27" ca="1" si="7">IF(E9="","",IF($A$23&lt;4,E10,IF($A$23&gt;12,E13,OFFSET(E$9,MATCH($A$23,$A$9:$A$13),0))))</f>
        <v/>
      </c>
      <c r="F27" s="50" t="str">
        <f t="shared" ca="1" si="7"/>
        <v/>
      </c>
      <c r="G27" s="50" t="str">
        <f t="shared" ca="1" si="7"/>
        <v/>
      </c>
      <c r="H27" s="50" t="str">
        <f t="shared" ca="1" si="7"/>
        <v/>
      </c>
      <c r="I27" s="50" t="str">
        <f t="shared" ca="1" si="7"/>
        <v/>
      </c>
      <c r="J27" s="50" t="str">
        <f t="shared" ca="1" si="7"/>
        <v/>
      </c>
      <c r="K27" s="50" t="str">
        <f t="shared" ca="1" si="7"/>
        <v/>
      </c>
      <c r="L27" s="50" t="str">
        <f t="shared" ca="1" si="7"/>
        <v/>
      </c>
      <c r="M27" s="50" t="str">
        <f t="shared" ca="1" si="7"/>
        <v/>
      </c>
    </row>
    <row r="28" spans="1:13" x14ac:dyDescent="0.2">
      <c r="A28" s="50" t="s">
        <v>44</v>
      </c>
      <c r="B28" s="50" t="str">
        <f t="shared" ref="B28:C28" ca="1" si="8">IF(B16="","",IF($A$23&lt;4,B16,IF($A$23&gt;12,B19,OFFSET(B$16,MATCH($A$23,$A$16:$A$20)-1,0))))</f>
        <v/>
      </c>
      <c r="C28" s="50" t="str">
        <f t="shared" ca="1" si="8"/>
        <v/>
      </c>
      <c r="D28" s="50" t="str">
        <f ca="1">IF(D16="","",IF($A$23&lt;4,D16,IF($A$23&gt;12,D19,OFFSET(D$16,MATCH($A$23,$A$16:$A$20)-1,0))))</f>
        <v/>
      </c>
      <c r="E28" s="50" t="str">
        <f t="shared" ref="E28:M28" ca="1" si="9">IF(E16="","",IF($A$23&lt;4,E16,IF($A$23&gt;12,E19,OFFSET(E$16,MATCH($A$23,$A$16:$A$20)-1,0))))</f>
        <v/>
      </c>
      <c r="F28" s="50" t="str">
        <f t="shared" ca="1" si="9"/>
        <v/>
      </c>
      <c r="G28" s="50" t="str">
        <f t="shared" ca="1" si="9"/>
        <v/>
      </c>
      <c r="H28" s="50" t="str">
        <f t="shared" ca="1" si="9"/>
        <v/>
      </c>
      <c r="I28" s="50" t="str">
        <f t="shared" ca="1" si="9"/>
        <v/>
      </c>
      <c r="J28" s="50" t="str">
        <f t="shared" ca="1" si="9"/>
        <v/>
      </c>
      <c r="K28" s="50" t="str">
        <f t="shared" ca="1" si="9"/>
        <v/>
      </c>
      <c r="L28" s="50" t="str">
        <f t="shared" ca="1" si="9"/>
        <v/>
      </c>
      <c r="M28" s="50" t="str">
        <f t="shared" ca="1" si="9"/>
        <v/>
      </c>
    </row>
    <row r="29" spans="1:13" x14ac:dyDescent="0.2">
      <c r="A29" s="50" t="s">
        <v>45</v>
      </c>
      <c r="B29" s="50" t="str">
        <f t="shared" ref="B29:C29" ca="1" si="10">IF(B16="","",IF($A$23&lt;4,B17,IF($A$23&gt;12,B20,OFFSET(B$16,MATCH($A$23,$A$16:$A$20),0))))</f>
        <v/>
      </c>
      <c r="C29" s="50" t="str">
        <f t="shared" ca="1" si="10"/>
        <v/>
      </c>
      <c r="D29" s="50" t="str">
        <f ca="1">IF(D16="","",IF($A$23&lt;4,D17,IF($A$23&gt;12,D20,OFFSET(D$16,MATCH($A$23,$A$16:$A$20),0))))</f>
        <v/>
      </c>
      <c r="E29" s="50" t="str">
        <f t="shared" ref="E29:M29" ca="1" si="11">IF(E16="","",IF($A$23&lt;4,E17,IF($A$23&gt;12,E20,OFFSET(E$16,MATCH($A$23,$A$16:$A$20),0))))</f>
        <v/>
      </c>
      <c r="F29" s="50" t="str">
        <f t="shared" ca="1" si="11"/>
        <v/>
      </c>
      <c r="G29" s="50" t="str">
        <f t="shared" ca="1" si="11"/>
        <v/>
      </c>
      <c r="H29" s="50" t="str">
        <f t="shared" ca="1" si="11"/>
        <v/>
      </c>
      <c r="I29" s="50" t="str">
        <f t="shared" ca="1" si="11"/>
        <v/>
      </c>
      <c r="J29" s="50" t="str">
        <f t="shared" ca="1" si="11"/>
        <v/>
      </c>
      <c r="K29" s="50" t="str">
        <f t="shared" ca="1" si="11"/>
        <v/>
      </c>
      <c r="L29" s="50" t="str">
        <f t="shared" ca="1" si="11"/>
        <v/>
      </c>
      <c r="M29" s="50" t="str">
        <f t="shared" ca="1" si="1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2015-11-20T12:25:03Z</cp:lastPrinted>
  <dcterms:created xsi:type="dcterms:W3CDTF">2015-05-07T08:41:20Z</dcterms:created>
  <dcterms:modified xsi:type="dcterms:W3CDTF">2024-02-23T10:46:34Z</dcterms:modified>
</cp:coreProperties>
</file>